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2695" windowHeight="10680"/>
  </bookViews>
  <sheets>
    <sheet name="Rekapitulácia stavby" sheetId="1" r:id="rId1"/>
    <sheet name="01 - Zberný dvor" sheetId="2" r:id="rId2"/>
    <sheet name="02 - Stojisko 1" sheetId="3" r:id="rId3"/>
    <sheet name="03 - Stojisko 2" sheetId="4" r:id="rId4"/>
    <sheet name="04 - Stojisko 3" sheetId="5" r:id="rId5"/>
    <sheet name="05 - Stojisko 4" sheetId="6" r:id="rId6"/>
  </sheets>
  <definedNames>
    <definedName name="_xlnm.Print_Titles" localSheetId="1">'01 - Zberný dvor'!$118:$118</definedName>
    <definedName name="_xlnm.Print_Titles" localSheetId="2">'02 - Stojisko 1'!$113:$113</definedName>
    <definedName name="_xlnm.Print_Titles" localSheetId="3">'03 - Stojisko 2'!$113:$113</definedName>
    <definedName name="_xlnm.Print_Titles" localSheetId="4">'04 - Stojisko 3'!$113:$113</definedName>
    <definedName name="_xlnm.Print_Titles" localSheetId="5">'05 - Stojisko 4'!$113:$113</definedName>
    <definedName name="_xlnm.Print_Titles" localSheetId="0">'Rekapitulácia stavby'!$85:$85</definedName>
    <definedName name="_xlnm.Print_Area" localSheetId="1">'01 - Zberný dvor'!$C$4:$Q$70,'01 - Zberný dvor'!$C$76:$Q$102,'01 - Zberný dvor'!$C$108:$Q$157</definedName>
    <definedName name="_xlnm.Print_Area" localSheetId="2">'02 - Stojisko 1'!$C$4:$Q$70,'02 - Stojisko 1'!$C$76:$Q$97,'02 - Stojisko 1'!$C$103:$Q$129</definedName>
    <definedName name="_xlnm.Print_Area" localSheetId="3">'03 - Stojisko 2'!$C$4:$Q$70,'03 - Stojisko 2'!$C$76:$Q$97,'03 - Stojisko 2'!$C$103:$Q$129</definedName>
    <definedName name="_xlnm.Print_Area" localSheetId="4">'04 - Stojisko 3'!$C$4:$Q$70,'04 - Stojisko 3'!$C$76:$Q$97,'04 - Stojisko 3'!$C$103:$Q$129</definedName>
    <definedName name="_xlnm.Print_Area" localSheetId="5">'05 - Stojisko 4'!$C$4:$Q$70,'05 - Stojisko 4'!$C$76:$Q$97,'05 - Stojisko 4'!$C$103:$Q$129</definedName>
    <definedName name="_xlnm.Print_Area" localSheetId="0">'Rekapitulácia stavby'!$C$4:$AP$70,'Rekapitulácia stavby'!$C$76:$AP$96</definedName>
  </definedNames>
  <calcPr calcId="145621"/>
</workbook>
</file>

<file path=xl/calcChain.xml><?xml version="1.0" encoding="utf-8"?>
<calcChain xmlns="http://schemas.openxmlformats.org/spreadsheetml/2006/main">
  <c r="N129" i="3" l="1"/>
  <c r="AY92" i="1" l="1"/>
  <c r="AX92" i="1"/>
  <c r="BI129" i="6"/>
  <c r="BH129" i="6"/>
  <c r="BG129" i="6"/>
  <c r="BE129" i="6"/>
  <c r="AA129" i="6"/>
  <c r="AA128" i="6"/>
  <c r="Y129" i="6"/>
  <c r="Y128" i="6" s="1"/>
  <c r="W129" i="6"/>
  <c r="W128" i="6"/>
  <c r="BK129" i="6"/>
  <c r="BK128" i="6" s="1"/>
  <c r="N128" i="6" s="1"/>
  <c r="N93" i="6" s="1"/>
  <c r="N129" i="6"/>
  <c r="BF129" i="6"/>
  <c r="BI127" i="6"/>
  <c r="BH127" i="6"/>
  <c r="BG127" i="6"/>
  <c r="BE127" i="6"/>
  <c r="AA127" i="6"/>
  <c r="AA126" i="6"/>
  <c r="Y127" i="6"/>
  <c r="Y126" i="6" s="1"/>
  <c r="W127" i="6"/>
  <c r="W126" i="6"/>
  <c r="BK127" i="6"/>
  <c r="BK126" i="6" s="1"/>
  <c r="N126" i="6" s="1"/>
  <c r="N92" i="6" s="1"/>
  <c r="N127" i="6"/>
  <c r="BF127" i="6" s="1"/>
  <c r="BI125" i="6"/>
  <c r="BH125" i="6"/>
  <c r="BG125" i="6"/>
  <c r="BE125" i="6"/>
  <c r="AA125" i="6"/>
  <c r="Y125" i="6"/>
  <c r="W125" i="6"/>
  <c r="BK125" i="6"/>
  <c r="N125" i="6"/>
  <c r="BF125" i="6" s="1"/>
  <c r="BI124" i="6"/>
  <c r="BH124" i="6"/>
  <c r="BG124" i="6"/>
  <c r="BE124" i="6"/>
  <c r="AA124" i="6"/>
  <c r="AA123" i="6" s="1"/>
  <c r="Y124" i="6"/>
  <c r="Y123" i="6"/>
  <c r="W124" i="6"/>
  <c r="W123" i="6" s="1"/>
  <c r="BK124" i="6"/>
  <c r="BK123" i="6"/>
  <c r="N123" i="6" s="1"/>
  <c r="N91" i="6" s="1"/>
  <c r="N124" i="6"/>
  <c r="BF124" i="6" s="1"/>
  <c r="BI122" i="6"/>
  <c r="BH122" i="6"/>
  <c r="BG122" i="6"/>
  <c r="BE122" i="6"/>
  <c r="AA122" i="6"/>
  <c r="Y122" i="6"/>
  <c r="W122" i="6"/>
  <c r="BK122" i="6"/>
  <c r="N122" i="6"/>
  <c r="BF122" i="6" s="1"/>
  <c r="BI121" i="6"/>
  <c r="BH121" i="6"/>
  <c r="BG121" i="6"/>
  <c r="BE121" i="6"/>
  <c r="AA121" i="6"/>
  <c r="Y121" i="6"/>
  <c r="W121" i="6"/>
  <c r="BK121" i="6"/>
  <c r="N121" i="6"/>
  <c r="BF121" i="6" s="1"/>
  <c r="BI120" i="6"/>
  <c r="BH120" i="6"/>
  <c r="BG120" i="6"/>
  <c r="BE120" i="6"/>
  <c r="AA120" i="6"/>
  <c r="Y120" i="6"/>
  <c r="W120" i="6"/>
  <c r="BK120" i="6"/>
  <c r="N120" i="6"/>
  <c r="BF120" i="6" s="1"/>
  <c r="BI119" i="6"/>
  <c r="BH119" i="6"/>
  <c r="BG119" i="6"/>
  <c r="BE119" i="6"/>
  <c r="AA119" i="6"/>
  <c r="Y119" i="6"/>
  <c r="W119" i="6"/>
  <c r="BK119" i="6"/>
  <c r="N119" i="6"/>
  <c r="BF119" i="6" s="1"/>
  <c r="BI118" i="6"/>
  <c r="BH118" i="6"/>
  <c r="BG118" i="6"/>
  <c r="BE118" i="6"/>
  <c r="AA118" i="6"/>
  <c r="Y118" i="6"/>
  <c r="W118" i="6"/>
  <c r="BK118" i="6"/>
  <c r="N118" i="6"/>
  <c r="BF118" i="6" s="1"/>
  <c r="BI117" i="6"/>
  <c r="BH117" i="6"/>
  <c r="BG117" i="6"/>
  <c r="BE117" i="6"/>
  <c r="M32" i="6" s="1"/>
  <c r="AV92" i="1" s="1"/>
  <c r="AA117" i="6"/>
  <c r="AA116" i="6" s="1"/>
  <c r="AA115" i="6" s="1"/>
  <c r="AA114" i="6" s="1"/>
  <c r="Y117" i="6"/>
  <c r="Y116" i="6" s="1"/>
  <c r="Y115" i="6" s="1"/>
  <c r="Y114" i="6" s="1"/>
  <c r="W117" i="6"/>
  <c r="W116" i="6" s="1"/>
  <c r="W115" i="6" s="1"/>
  <c r="W114" i="6" s="1"/>
  <c r="AU92" i="1" s="1"/>
  <c r="BK117" i="6"/>
  <c r="BK116" i="6" s="1"/>
  <c r="N117" i="6"/>
  <c r="BF117" i="6" s="1"/>
  <c r="F108" i="6"/>
  <c r="F106" i="6"/>
  <c r="M28" i="6"/>
  <c r="AS92" i="1"/>
  <c r="F81" i="6"/>
  <c r="F79" i="6"/>
  <c r="O21" i="6"/>
  <c r="E21" i="6"/>
  <c r="M111" i="6" s="1"/>
  <c r="O20" i="6"/>
  <c r="O18" i="6"/>
  <c r="E18" i="6"/>
  <c r="M83" i="6" s="1"/>
  <c r="O17" i="6"/>
  <c r="O15" i="6"/>
  <c r="E15" i="6"/>
  <c r="F111" i="6" s="1"/>
  <c r="F84" i="6"/>
  <c r="O14" i="6"/>
  <c r="O12" i="6"/>
  <c r="E12" i="6"/>
  <c r="F110" i="6"/>
  <c r="F83" i="6"/>
  <c r="O11" i="6"/>
  <c r="O9" i="6"/>
  <c r="M108" i="6"/>
  <c r="M81" i="6"/>
  <c r="F6" i="6"/>
  <c r="F105" i="6" s="1"/>
  <c r="F78" i="6"/>
  <c r="AY91" i="1"/>
  <c r="AX91" i="1"/>
  <c r="BI129" i="5"/>
  <c r="BH129" i="5"/>
  <c r="BG129" i="5"/>
  <c r="BE129" i="5"/>
  <c r="AA129" i="5"/>
  <c r="AA128" i="5"/>
  <c r="Y129" i="5"/>
  <c r="Y128" i="5"/>
  <c r="W129" i="5"/>
  <c r="W128" i="5"/>
  <c r="BK129" i="5"/>
  <c r="BK128" i="5"/>
  <c r="N128" i="5" s="1"/>
  <c r="N93" i="5" s="1"/>
  <c r="N129" i="5"/>
  <c r="BF129" i="5" s="1"/>
  <c r="BI127" i="5"/>
  <c r="BH127" i="5"/>
  <c r="BG127" i="5"/>
  <c r="BE127" i="5"/>
  <c r="AA127" i="5"/>
  <c r="AA126" i="5"/>
  <c r="Y127" i="5"/>
  <c r="Y126" i="5" s="1"/>
  <c r="W127" i="5"/>
  <c r="W126" i="5"/>
  <c r="BK127" i="5"/>
  <c r="BK126" i="5" s="1"/>
  <c r="N126" i="5" s="1"/>
  <c r="N92" i="5" s="1"/>
  <c r="N127" i="5"/>
  <c r="BF127" i="5" s="1"/>
  <c r="BI125" i="5"/>
  <c r="BH125" i="5"/>
  <c r="BG125" i="5"/>
  <c r="BE125" i="5"/>
  <c r="AA125" i="5"/>
  <c r="Y125" i="5"/>
  <c r="W125" i="5"/>
  <c r="BK125" i="5"/>
  <c r="N125" i="5"/>
  <c r="BF125" i="5"/>
  <c r="BI124" i="5"/>
  <c r="H36" i="5" s="1"/>
  <c r="BD91" i="1" s="1"/>
  <c r="BH124" i="5"/>
  <c r="BG124" i="5"/>
  <c r="BE124" i="5"/>
  <c r="AA124" i="5"/>
  <c r="AA123" i="5" s="1"/>
  <c r="Y124" i="5"/>
  <c r="Y123" i="5"/>
  <c r="W124" i="5"/>
  <c r="W123" i="5" s="1"/>
  <c r="BK124" i="5"/>
  <c r="BK123" i="5" s="1"/>
  <c r="N123" i="5" s="1"/>
  <c r="N91" i="5" s="1"/>
  <c r="N124" i="5"/>
  <c r="BF124" i="5" s="1"/>
  <c r="BI122" i="5"/>
  <c r="BH122" i="5"/>
  <c r="BG122" i="5"/>
  <c r="BE122" i="5"/>
  <c r="AA122" i="5"/>
  <c r="Y122" i="5"/>
  <c r="W122" i="5"/>
  <c r="BK122" i="5"/>
  <c r="N122" i="5"/>
  <c r="BF122" i="5"/>
  <c r="BI121" i="5"/>
  <c r="BH121" i="5"/>
  <c r="BG121" i="5"/>
  <c r="BE121" i="5"/>
  <c r="AA121" i="5"/>
  <c r="Y121" i="5"/>
  <c r="W121" i="5"/>
  <c r="BK121" i="5"/>
  <c r="N121" i="5"/>
  <c r="BF121" i="5" s="1"/>
  <c r="BI120" i="5"/>
  <c r="BH120" i="5"/>
  <c r="BG120" i="5"/>
  <c r="BE120" i="5"/>
  <c r="AA120" i="5"/>
  <c r="Y120" i="5"/>
  <c r="W120" i="5"/>
  <c r="BK120" i="5"/>
  <c r="N120" i="5"/>
  <c r="BF120" i="5"/>
  <c r="BI119" i="5"/>
  <c r="BH119" i="5"/>
  <c r="BG119" i="5"/>
  <c r="BE119" i="5"/>
  <c r="AA119" i="5"/>
  <c r="Y119" i="5"/>
  <c r="W119" i="5"/>
  <c r="BK119" i="5"/>
  <c r="N119" i="5"/>
  <c r="BF119" i="5" s="1"/>
  <c r="BI118" i="5"/>
  <c r="BH118" i="5"/>
  <c r="BG118" i="5"/>
  <c r="BE118" i="5"/>
  <c r="AA118" i="5"/>
  <c r="Y118" i="5"/>
  <c r="W118" i="5"/>
  <c r="BK118" i="5"/>
  <c r="N118" i="5"/>
  <c r="BF118" i="5"/>
  <c r="BI117" i="5"/>
  <c r="BH117" i="5"/>
  <c r="BG117" i="5"/>
  <c r="H34" i="5" s="1"/>
  <c r="BB91" i="1" s="1"/>
  <c r="BE117" i="5"/>
  <c r="AA117" i="5"/>
  <c r="AA116" i="5"/>
  <c r="AA115" i="5" s="1"/>
  <c r="AA114" i="5" s="1"/>
  <c r="Y117" i="5"/>
  <c r="Y116" i="5"/>
  <c r="Y115" i="5" s="1"/>
  <c r="Y114" i="5" s="1"/>
  <c r="W117" i="5"/>
  <c r="W116" i="5"/>
  <c r="W115" i="5" s="1"/>
  <c r="W114" i="5" s="1"/>
  <c r="AU91" i="1" s="1"/>
  <c r="BK117" i="5"/>
  <c r="N117" i="5"/>
  <c r="BF117" i="5" s="1"/>
  <c r="F108" i="5"/>
  <c r="F106" i="5"/>
  <c r="M28" i="5"/>
  <c r="AS91" i="1"/>
  <c r="F81" i="5"/>
  <c r="F79" i="5"/>
  <c r="O21" i="5"/>
  <c r="E21" i="5"/>
  <c r="M111" i="5" s="1"/>
  <c r="O20" i="5"/>
  <c r="O18" i="5"/>
  <c r="E18" i="5"/>
  <c r="M83" i="5" s="1"/>
  <c r="M110" i="5"/>
  <c r="O17" i="5"/>
  <c r="O15" i="5"/>
  <c r="E15" i="5"/>
  <c r="F111" i="5" s="1"/>
  <c r="F84" i="5"/>
  <c r="O14" i="5"/>
  <c r="O12" i="5"/>
  <c r="E12" i="5"/>
  <c r="F110" i="5"/>
  <c r="F83" i="5"/>
  <c r="O11" i="5"/>
  <c r="O9" i="5"/>
  <c r="M81" i="5" s="1"/>
  <c r="M108" i="5"/>
  <c r="F6" i="5"/>
  <c r="F105" i="5" s="1"/>
  <c r="F78" i="5"/>
  <c r="AY90" i="1"/>
  <c r="AX90" i="1"/>
  <c r="BI129" i="4"/>
  <c r="BH129" i="4"/>
  <c r="BG129" i="4"/>
  <c r="BE129" i="4"/>
  <c r="AA129" i="4"/>
  <c r="AA128" i="4"/>
  <c r="Y129" i="4"/>
  <c r="Y128" i="4"/>
  <c r="W129" i="4"/>
  <c r="W128" i="4"/>
  <c r="BK129" i="4"/>
  <c r="BK128" i="4" s="1"/>
  <c r="N128" i="4" s="1"/>
  <c r="N93" i="4" s="1"/>
  <c r="N129" i="4"/>
  <c r="BF129" i="4" s="1"/>
  <c r="BI127" i="4"/>
  <c r="BH127" i="4"/>
  <c r="BG127" i="4"/>
  <c r="BE127" i="4"/>
  <c r="AA127" i="4"/>
  <c r="AA126" i="4"/>
  <c r="Y127" i="4"/>
  <c r="Y126" i="4"/>
  <c r="W127" i="4"/>
  <c r="W126" i="4"/>
  <c r="BK127" i="4"/>
  <c r="BK126" i="4"/>
  <c r="N126" i="4" s="1"/>
  <c r="N92" i="4" s="1"/>
  <c r="N127" i="4"/>
  <c r="BF127" i="4" s="1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AA123" i="4"/>
  <c r="Y124" i="4"/>
  <c r="Y123" i="4"/>
  <c r="W124" i="4"/>
  <c r="W123" i="4"/>
  <c r="BK124" i="4"/>
  <c r="BK123" i="4" s="1"/>
  <c r="N123" i="4" s="1"/>
  <c r="N91" i="4" s="1"/>
  <c r="N124" i="4"/>
  <c r="BF124" i="4" s="1"/>
  <c r="BI122" i="4"/>
  <c r="BH122" i="4"/>
  <c r="BG122" i="4"/>
  <c r="BE122" i="4"/>
  <c r="AA122" i="4"/>
  <c r="Y122" i="4"/>
  <c r="W122" i="4"/>
  <c r="BK122" i="4"/>
  <c r="N122" i="4"/>
  <c r="BF122" i="4"/>
  <c r="BI121" i="4"/>
  <c r="BH121" i="4"/>
  <c r="BG121" i="4"/>
  <c r="BE121" i="4"/>
  <c r="AA121" i="4"/>
  <c r="Y121" i="4"/>
  <c r="W121" i="4"/>
  <c r="BK121" i="4"/>
  <c r="N121" i="4"/>
  <c r="BF121" i="4"/>
  <c r="BI120" i="4"/>
  <c r="BH120" i="4"/>
  <c r="BG120" i="4"/>
  <c r="BE120" i="4"/>
  <c r="AA120" i="4"/>
  <c r="Y120" i="4"/>
  <c r="W120" i="4"/>
  <c r="BK120" i="4"/>
  <c r="N120" i="4"/>
  <c r="BF120" i="4"/>
  <c r="BI119" i="4"/>
  <c r="BH119" i="4"/>
  <c r="BG119" i="4"/>
  <c r="BE119" i="4"/>
  <c r="AA119" i="4"/>
  <c r="Y119" i="4"/>
  <c r="W119" i="4"/>
  <c r="BK119" i="4"/>
  <c r="N119" i="4"/>
  <c r="BF119" i="4"/>
  <c r="BI118" i="4"/>
  <c r="BH118" i="4"/>
  <c r="BG118" i="4"/>
  <c r="BE118" i="4"/>
  <c r="AA118" i="4"/>
  <c r="Y118" i="4"/>
  <c r="W118" i="4"/>
  <c r="BK118" i="4"/>
  <c r="N118" i="4"/>
  <c r="BF118" i="4"/>
  <c r="BI117" i="4"/>
  <c r="H36" i="4"/>
  <c r="BD90" i="1" s="1"/>
  <c r="BH117" i="4"/>
  <c r="BG117" i="4"/>
  <c r="H34" i="4" s="1"/>
  <c r="BB90" i="1" s="1"/>
  <c r="BE117" i="4"/>
  <c r="M32" i="4" s="1"/>
  <c r="AV90" i="1" s="1"/>
  <c r="AA117" i="4"/>
  <c r="AA116" i="4"/>
  <c r="AA115" i="4" s="1"/>
  <c r="AA114" i="4" s="1"/>
  <c r="Y117" i="4"/>
  <c r="Y116" i="4"/>
  <c r="Y115" i="4" s="1"/>
  <c r="Y114" i="4" s="1"/>
  <c r="W117" i="4"/>
  <c r="W116" i="4"/>
  <c r="W115" i="4" s="1"/>
  <c r="W114" i="4" s="1"/>
  <c r="AU90" i="1" s="1"/>
  <c r="BK117" i="4"/>
  <c r="N117" i="4"/>
  <c r="BF117" i="4" s="1"/>
  <c r="F108" i="4"/>
  <c r="F106" i="4"/>
  <c r="M28" i="4"/>
  <c r="AS90" i="1"/>
  <c r="F81" i="4"/>
  <c r="F79" i="4"/>
  <c r="O21" i="4"/>
  <c r="E21" i="4"/>
  <c r="M111" i="4" s="1"/>
  <c r="O20" i="4"/>
  <c r="O18" i="4"/>
  <c r="E18" i="4"/>
  <c r="M83" i="4" s="1"/>
  <c r="M110" i="4"/>
  <c r="O17" i="4"/>
  <c r="O15" i="4"/>
  <c r="E15" i="4"/>
  <c r="F111" i="4" s="1"/>
  <c r="F84" i="4"/>
  <c r="O14" i="4"/>
  <c r="O12" i="4"/>
  <c r="E12" i="4"/>
  <c r="F110" i="4"/>
  <c r="F83" i="4"/>
  <c r="O11" i="4"/>
  <c r="O9" i="4"/>
  <c r="M108" i="4"/>
  <c r="M81" i="4"/>
  <c r="F6" i="4"/>
  <c r="F105" i="4" s="1"/>
  <c r="F78" i="4"/>
  <c r="AY89" i="1"/>
  <c r="AX89" i="1"/>
  <c r="BI129" i="3"/>
  <c r="BH129" i="3"/>
  <c r="BG129" i="3"/>
  <c r="BE129" i="3"/>
  <c r="AA129" i="3"/>
  <c r="AA128" i="3"/>
  <c r="Y129" i="3"/>
  <c r="Y128" i="3"/>
  <c r="W129" i="3"/>
  <c r="W128" i="3"/>
  <c r="BK129" i="3"/>
  <c r="BK128" i="3" s="1"/>
  <c r="N128" i="3" s="1"/>
  <c r="N93" i="3" s="1"/>
  <c r="BF129" i="3"/>
  <c r="BI127" i="3"/>
  <c r="BH127" i="3"/>
  <c r="BG127" i="3"/>
  <c r="BE127" i="3"/>
  <c r="AA127" i="3"/>
  <c r="AA126" i="3"/>
  <c r="Y127" i="3"/>
  <c r="Y126" i="3"/>
  <c r="W127" i="3"/>
  <c r="W126" i="3"/>
  <c r="BK127" i="3"/>
  <c r="BK126" i="3"/>
  <c r="N126" i="3" s="1"/>
  <c r="N92" i="3" s="1"/>
  <c r="N127" i="3"/>
  <c r="BF127" i="3" s="1"/>
  <c r="BI125" i="3"/>
  <c r="BH125" i="3"/>
  <c r="BG125" i="3"/>
  <c r="BE125" i="3"/>
  <c r="AA125" i="3"/>
  <c r="Y125" i="3"/>
  <c r="W125" i="3"/>
  <c r="BK125" i="3"/>
  <c r="BK123" i="3" s="1"/>
  <c r="N123" i="3" s="1"/>
  <c r="N91" i="3" s="1"/>
  <c r="N125" i="3"/>
  <c r="BF125" i="3"/>
  <c r="BI124" i="3"/>
  <c r="BH124" i="3"/>
  <c r="BG124" i="3"/>
  <c r="BE124" i="3"/>
  <c r="AA124" i="3"/>
  <c r="AA123" i="3"/>
  <c r="Y124" i="3"/>
  <c r="Y123" i="3"/>
  <c r="W124" i="3"/>
  <c r="W123" i="3"/>
  <c r="BK124" i="3"/>
  <c r="N124" i="3"/>
  <c r="BF124" i="3" s="1"/>
  <c r="BI122" i="3"/>
  <c r="BH122" i="3"/>
  <c r="BG122" i="3"/>
  <c r="BE122" i="3"/>
  <c r="AA122" i="3"/>
  <c r="Y122" i="3"/>
  <c r="W122" i="3"/>
  <c r="BK122" i="3"/>
  <c r="N122" i="3"/>
  <c r="BF122" i="3" s="1"/>
  <c r="BI121" i="3"/>
  <c r="BH121" i="3"/>
  <c r="BG121" i="3"/>
  <c r="BE121" i="3"/>
  <c r="AA121" i="3"/>
  <c r="Y121" i="3"/>
  <c r="W121" i="3"/>
  <c r="BK121" i="3"/>
  <c r="N121" i="3"/>
  <c r="BF121" i="3"/>
  <c r="BI120" i="3"/>
  <c r="BH120" i="3"/>
  <c r="BG120" i="3"/>
  <c r="BE120" i="3"/>
  <c r="AA120" i="3"/>
  <c r="Y120" i="3"/>
  <c r="W120" i="3"/>
  <c r="BK120" i="3"/>
  <c r="N120" i="3"/>
  <c r="BF120" i="3" s="1"/>
  <c r="BI119" i="3"/>
  <c r="BH119" i="3"/>
  <c r="BG119" i="3"/>
  <c r="BE119" i="3"/>
  <c r="AA119" i="3"/>
  <c r="Y119" i="3"/>
  <c r="W119" i="3"/>
  <c r="BK119" i="3"/>
  <c r="N119" i="3"/>
  <c r="BF119" i="3"/>
  <c r="BI118" i="3"/>
  <c r="H36" i="3" s="1"/>
  <c r="BD89" i="1" s="1"/>
  <c r="BH118" i="3"/>
  <c r="BG118" i="3"/>
  <c r="BE118" i="3"/>
  <c r="AA118" i="3"/>
  <c r="Y118" i="3"/>
  <c r="W118" i="3"/>
  <c r="BK118" i="3"/>
  <c r="N118" i="3"/>
  <c r="BF118" i="3" s="1"/>
  <c r="BI117" i="3"/>
  <c r="BH117" i="3"/>
  <c r="H35" i="3" s="1"/>
  <c r="BC89" i="1" s="1"/>
  <c r="BG117" i="3"/>
  <c r="H34" i="3" s="1"/>
  <c r="BB89" i="1" s="1"/>
  <c r="BE117" i="3"/>
  <c r="AA117" i="3"/>
  <c r="AA116" i="3"/>
  <c r="AA115" i="3" s="1"/>
  <c r="AA114" i="3" s="1"/>
  <c r="Y117" i="3"/>
  <c r="Y116" i="3"/>
  <c r="Y115" i="3" s="1"/>
  <c r="Y114" i="3" s="1"/>
  <c r="W117" i="3"/>
  <c r="W116" i="3"/>
  <c r="W115" i="3" s="1"/>
  <c r="W114" i="3" s="1"/>
  <c r="AU89" i="1" s="1"/>
  <c r="BK117" i="3"/>
  <c r="N117" i="3"/>
  <c r="BF117" i="3" s="1"/>
  <c r="F108" i="3"/>
  <c r="F106" i="3"/>
  <c r="M28" i="3"/>
  <c r="AS89" i="1"/>
  <c r="F81" i="3"/>
  <c r="F79" i="3"/>
  <c r="O21" i="3"/>
  <c r="E21" i="3"/>
  <c r="M111" i="3" s="1"/>
  <c r="O20" i="3"/>
  <c r="O18" i="3"/>
  <c r="E18" i="3"/>
  <c r="M110" i="3"/>
  <c r="M83" i="3"/>
  <c r="O17" i="3"/>
  <c r="O15" i="3"/>
  <c r="E15" i="3"/>
  <c r="F111" i="3" s="1"/>
  <c r="F84" i="3"/>
  <c r="O14" i="3"/>
  <c r="O12" i="3"/>
  <c r="E12" i="3"/>
  <c r="F83" i="3" s="1"/>
  <c r="F110" i="3"/>
  <c r="O11" i="3"/>
  <c r="O9" i="3"/>
  <c r="M81" i="3" s="1"/>
  <c r="M108" i="3"/>
  <c r="F6" i="3"/>
  <c r="F105" i="3" s="1"/>
  <c r="F78" i="3"/>
  <c r="AY88" i="1"/>
  <c r="AX88" i="1"/>
  <c r="BI157" i="2"/>
  <c r="BH157" i="2"/>
  <c r="BG157" i="2"/>
  <c r="BE157" i="2"/>
  <c r="AA157" i="2"/>
  <c r="Y157" i="2"/>
  <c r="W157" i="2"/>
  <c r="BK157" i="2"/>
  <c r="N157" i="2"/>
  <c r="BF157" i="2"/>
  <c r="BI156" i="2"/>
  <c r="BH156" i="2"/>
  <c r="BG156" i="2"/>
  <c r="BE156" i="2"/>
  <c r="AA156" i="2"/>
  <c r="Y156" i="2"/>
  <c r="W156" i="2"/>
  <c r="BK156" i="2"/>
  <c r="N156" i="2"/>
  <c r="BF156" i="2"/>
  <c r="BI155" i="2"/>
  <c r="BH155" i="2"/>
  <c r="BG155" i="2"/>
  <c r="BE155" i="2"/>
  <c r="AA155" i="2"/>
  <c r="Y155" i="2"/>
  <c r="W155" i="2"/>
  <c r="BK155" i="2"/>
  <c r="N155" i="2"/>
  <c r="BF155" i="2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AA152" i="2"/>
  <c r="Y153" i="2"/>
  <c r="Y152" i="2"/>
  <c r="W153" i="2"/>
  <c r="W152" i="2"/>
  <c r="BK153" i="2"/>
  <c r="BK152" i="2"/>
  <c r="N152" i="2" s="1"/>
  <c r="N98" i="2" s="1"/>
  <c r="N153" i="2"/>
  <c r="BF153" i="2" s="1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AA145" i="2"/>
  <c r="AA144" i="2" s="1"/>
  <c r="AA119" i="2" s="1"/>
  <c r="Y146" i="2"/>
  <c r="Y145" i="2" s="1"/>
  <c r="Y144" i="2" s="1"/>
  <c r="W146" i="2"/>
  <c r="W145" i="2"/>
  <c r="W144" i="2" s="1"/>
  <c r="BK146" i="2"/>
  <c r="BK145" i="2" s="1"/>
  <c r="N146" i="2"/>
  <c r="BF146" i="2"/>
  <c r="BI143" i="2"/>
  <c r="H36" i="2" s="1"/>
  <c r="BD88" i="1" s="1"/>
  <c r="BH143" i="2"/>
  <c r="BG143" i="2"/>
  <c r="BE143" i="2"/>
  <c r="AA143" i="2"/>
  <c r="AA142" i="2"/>
  <c r="Y143" i="2"/>
  <c r="Y142" i="2"/>
  <c r="W143" i="2"/>
  <c r="W142" i="2"/>
  <c r="BK143" i="2"/>
  <c r="BK142" i="2" s="1"/>
  <c r="N142" i="2" s="1"/>
  <c r="N95" i="2" s="1"/>
  <c r="N143" i="2"/>
  <c r="BF143" i="2" s="1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AA138" i="2"/>
  <c r="Y139" i="2"/>
  <c r="Y138" i="2"/>
  <c r="W139" i="2"/>
  <c r="W138" i="2"/>
  <c r="BK139" i="2"/>
  <c r="N139" i="2"/>
  <c r="BF139" i="2" s="1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AA134" i="2"/>
  <c r="Y135" i="2"/>
  <c r="Y134" i="2"/>
  <c r="W135" i="2"/>
  <c r="W134" i="2"/>
  <c r="BK135" i="2"/>
  <c r="N135" i="2"/>
  <c r="BF135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AA131" i="2"/>
  <c r="Y132" i="2"/>
  <c r="Y131" i="2"/>
  <c r="W132" i="2"/>
  <c r="W131" i="2"/>
  <c r="BK132" i="2"/>
  <c r="BK131" i="2" s="1"/>
  <c r="N131" i="2" s="1"/>
  <c r="N92" i="2" s="1"/>
  <c r="N132" i="2"/>
  <c r="BF132" i="2" s="1"/>
  <c r="BI130" i="2"/>
  <c r="BH130" i="2"/>
  <c r="BG130" i="2"/>
  <c r="BE130" i="2"/>
  <c r="AA130" i="2"/>
  <c r="Y130" i="2"/>
  <c r="W130" i="2"/>
  <c r="BK130" i="2"/>
  <c r="BK128" i="2" s="1"/>
  <c r="N128" i="2" s="1"/>
  <c r="N91" i="2" s="1"/>
  <c r="N130" i="2"/>
  <c r="BF130" i="2"/>
  <c r="BI129" i="2"/>
  <c r="BH129" i="2"/>
  <c r="BG129" i="2"/>
  <c r="BE129" i="2"/>
  <c r="AA129" i="2"/>
  <c r="AA128" i="2"/>
  <c r="Y129" i="2"/>
  <c r="Y128" i="2"/>
  <c r="W129" i="2"/>
  <c r="W128" i="2"/>
  <c r="BK129" i="2"/>
  <c r="N129" i="2"/>
  <c r="BF129" i="2" s="1"/>
  <c r="BI127" i="2"/>
  <c r="BH127" i="2"/>
  <c r="BG127" i="2"/>
  <c r="BE127" i="2"/>
  <c r="AA127" i="2"/>
  <c r="Y127" i="2"/>
  <c r="W127" i="2"/>
  <c r="BK127" i="2"/>
  <c r="N127" i="2"/>
  <c r="BF127" i="2"/>
  <c r="BI126" i="2"/>
  <c r="BH126" i="2"/>
  <c r="BG126" i="2"/>
  <c r="BE126" i="2"/>
  <c r="AA126" i="2"/>
  <c r="Y126" i="2"/>
  <c r="W126" i="2"/>
  <c r="BK126" i="2"/>
  <c r="N126" i="2"/>
  <c r="BF126" i="2"/>
  <c r="BI125" i="2"/>
  <c r="BH125" i="2"/>
  <c r="BG125" i="2"/>
  <c r="BE125" i="2"/>
  <c r="AA125" i="2"/>
  <c r="Y125" i="2"/>
  <c r="W125" i="2"/>
  <c r="BK125" i="2"/>
  <c r="N125" i="2"/>
  <c r="BF125" i="2"/>
  <c r="BI124" i="2"/>
  <c r="BH124" i="2"/>
  <c r="BG124" i="2"/>
  <c r="BE124" i="2"/>
  <c r="AA124" i="2"/>
  <c r="Y124" i="2"/>
  <c r="W124" i="2"/>
  <c r="BK124" i="2"/>
  <c r="N124" i="2"/>
  <c r="BF124" i="2"/>
  <c r="BI123" i="2"/>
  <c r="BH123" i="2"/>
  <c r="BG123" i="2"/>
  <c r="BE123" i="2"/>
  <c r="AA123" i="2"/>
  <c r="Y123" i="2"/>
  <c r="W123" i="2"/>
  <c r="BK123" i="2"/>
  <c r="N123" i="2"/>
  <c r="BF123" i="2"/>
  <c r="BI122" i="2"/>
  <c r="BH122" i="2"/>
  <c r="BG122" i="2"/>
  <c r="BE122" i="2"/>
  <c r="AA122" i="2"/>
  <c r="AA121" i="2"/>
  <c r="AA120" i="2" s="1"/>
  <c r="Y122" i="2"/>
  <c r="Y121" i="2"/>
  <c r="Y120" i="2" s="1"/>
  <c r="Y119" i="2" s="1"/>
  <c r="W122" i="2"/>
  <c r="W121" i="2"/>
  <c r="W120" i="2" s="1"/>
  <c r="W119" i="2"/>
  <c r="AU88" i="1" s="1"/>
  <c r="AU87" i="1" s="1"/>
  <c r="BK122" i="2"/>
  <c r="N122" i="2"/>
  <c r="BF122" i="2" s="1"/>
  <c r="F113" i="2"/>
  <c r="F111" i="2"/>
  <c r="M28" i="2"/>
  <c r="AS88" i="1"/>
  <c r="F81" i="2"/>
  <c r="F79" i="2"/>
  <c r="O21" i="2"/>
  <c r="E21" i="2"/>
  <c r="M116" i="2" s="1"/>
  <c r="M84" i="2"/>
  <c r="O20" i="2"/>
  <c r="O18" i="2"/>
  <c r="E18" i="2"/>
  <c r="M83" i="2" s="1"/>
  <c r="M115" i="2"/>
  <c r="O17" i="2"/>
  <c r="O15" i="2"/>
  <c r="E15" i="2"/>
  <c r="F116" i="2" s="1"/>
  <c r="F84" i="2"/>
  <c r="O14" i="2"/>
  <c r="O12" i="2"/>
  <c r="E12" i="2"/>
  <c r="F115" i="2"/>
  <c r="F83" i="2"/>
  <c r="O11" i="2"/>
  <c r="O9" i="2"/>
  <c r="M113" i="2"/>
  <c r="M81" i="2"/>
  <c r="F6" i="2"/>
  <c r="F110" i="2" s="1"/>
  <c r="AK27" i="1"/>
  <c r="AS87" i="1"/>
  <c r="AM83" i="1"/>
  <c r="L83" i="1"/>
  <c r="AM82" i="1"/>
  <c r="L82" i="1"/>
  <c r="AM80" i="1"/>
  <c r="L80" i="1"/>
  <c r="L78" i="1"/>
  <c r="L77" i="1"/>
  <c r="BK134" i="2" l="1"/>
  <c r="N134" i="2" s="1"/>
  <c r="N93" i="2" s="1"/>
  <c r="H34" i="2"/>
  <c r="BB88" i="1" s="1"/>
  <c r="BK138" i="2"/>
  <c r="N138" i="2" s="1"/>
  <c r="N94" i="2" s="1"/>
  <c r="M33" i="2"/>
  <c r="AW88" i="1" s="1"/>
  <c r="H33" i="2"/>
  <c r="BA88" i="1" s="1"/>
  <c r="H32" i="3"/>
  <c r="AZ89" i="1" s="1"/>
  <c r="BK116" i="3"/>
  <c r="BK116" i="4"/>
  <c r="H35" i="4"/>
  <c r="BC90" i="1" s="1"/>
  <c r="BK116" i="5"/>
  <c r="H35" i="5"/>
  <c r="BC91" i="1" s="1"/>
  <c r="H32" i="5"/>
  <c r="AZ91" i="1" s="1"/>
  <c r="H36" i="6"/>
  <c r="BD92" i="1" s="1"/>
  <c r="BD87" i="1" s="1"/>
  <c r="W35" i="1" s="1"/>
  <c r="H34" i="6"/>
  <c r="BB92" i="1" s="1"/>
  <c r="BB87" i="1" s="1"/>
  <c r="H35" i="6"/>
  <c r="BC92" i="1" s="1"/>
  <c r="BK121" i="2"/>
  <c r="H32" i="2"/>
  <c r="AZ88" i="1" s="1"/>
  <c r="M32" i="2"/>
  <c r="AV88" i="1" s="1"/>
  <c r="H35" i="2"/>
  <c r="BC88" i="1" s="1"/>
  <c r="H33" i="4"/>
  <c r="BA90" i="1" s="1"/>
  <c r="M33" i="4"/>
  <c r="AW90" i="1" s="1"/>
  <c r="AT90" i="1" s="1"/>
  <c r="BK115" i="6"/>
  <c r="N116" i="6"/>
  <c r="N90" i="6" s="1"/>
  <c r="BK115" i="4"/>
  <c r="N116" i="4"/>
  <c r="N90" i="4" s="1"/>
  <c r="BK144" i="2"/>
  <c r="N144" i="2" s="1"/>
  <c r="N96" i="2" s="1"/>
  <c r="N145" i="2"/>
  <c r="N97" i="2" s="1"/>
  <c r="M33" i="5"/>
  <c r="AW91" i="1" s="1"/>
  <c r="H33" i="5"/>
  <c r="BA91" i="1" s="1"/>
  <c r="F78" i="2"/>
  <c r="M33" i="3"/>
  <c r="AW89" i="1" s="1"/>
  <c r="H33" i="3"/>
  <c r="BA89" i="1" s="1"/>
  <c r="N116" i="5"/>
  <c r="N90" i="5" s="1"/>
  <c r="BK115" i="5"/>
  <c r="N116" i="3"/>
  <c r="N90" i="3" s="1"/>
  <c r="BK115" i="3"/>
  <c r="H33" i="6"/>
  <c r="BA92" i="1" s="1"/>
  <c r="M33" i="6"/>
  <c r="AW92" i="1" s="1"/>
  <c r="AT92" i="1" s="1"/>
  <c r="M84" i="4"/>
  <c r="M110" i="6"/>
  <c r="M84" i="6"/>
  <c r="M32" i="3"/>
  <c r="AV89" i="1" s="1"/>
  <c r="H32" i="4"/>
  <c r="AZ90" i="1" s="1"/>
  <c r="M32" i="5"/>
  <c r="AV91" i="1" s="1"/>
  <c r="AT91" i="1" s="1"/>
  <c r="H32" i="6"/>
  <c r="AZ92" i="1" s="1"/>
  <c r="M84" i="3"/>
  <c r="M84" i="5"/>
  <c r="AT88" i="1" l="1"/>
  <c r="BC87" i="1"/>
  <c r="AY87" i="1" s="1"/>
  <c r="AX87" i="1"/>
  <c r="W33" i="1"/>
  <c r="BA87" i="1"/>
  <c r="AW87" i="1" s="1"/>
  <c r="AK32" i="1" s="1"/>
  <c r="AT89" i="1"/>
  <c r="BK114" i="3"/>
  <c r="N114" i="3" s="1"/>
  <c r="N88" i="3" s="1"/>
  <c r="N115" i="3"/>
  <c r="N89" i="3" s="1"/>
  <c r="N115" i="4"/>
  <c r="N89" i="4" s="1"/>
  <c r="BK114" i="4"/>
  <c r="N114" i="4" s="1"/>
  <c r="N88" i="4" s="1"/>
  <c r="BK120" i="2"/>
  <c r="N121" i="2"/>
  <c r="N90" i="2" s="1"/>
  <c r="W34" i="1"/>
  <c r="BK114" i="5"/>
  <c r="N114" i="5" s="1"/>
  <c r="N88" i="5" s="1"/>
  <c r="N115" i="5"/>
  <c r="N89" i="5" s="1"/>
  <c r="N115" i="6"/>
  <c r="N89" i="6" s="1"/>
  <c r="BK114" i="6"/>
  <c r="N114" i="6" s="1"/>
  <c r="N88" i="6" s="1"/>
  <c r="AZ87" i="1"/>
  <c r="W32" i="1" l="1"/>
  <c r="M27" i="5"/>
  <c r="M30" i="5" s="1"/>
  <c r="L97" i="5"/>
  <c r="M27" i="6"/>
  <c r="M30" i="6" s="1"/>
  <c r="L97" i="6"/>
  <c r="M27" i="4"/>
  <c r="M30" i="4" s="1"/>
  <c r="L97" i="4"/>
  <c r="BK119" i="2"/>
  <c r="N119" i="2" s="1"/>
  <c r="N88" i="2" s="1"/>
  <c r="N120" i="2"/>
  <c r="N89" i="2" s="1"/>
  <c r="W31" i="1"/>
  <c r="AV87" i="1"/>
  <c r="M27" i="3"/>
  <c r="M30" i="3" s="1"/>
  <c r="L97" i="3"/>
  <c r="AG89" i="1" l="1"/>
  <c r="AN89" i="1" s="1"/>
  <c r="L38" i="3"/>
  <c r="M27" i="2"/>
  <c r="M30" i="2" s="1"/>
  <c r="L102" i="2"/>
  <c r="AG92" i="1"/>
  <c r="AN92" i="1" s="1"/>
  <c r="L38" i="6"/>
  <c r="AT87" i="1"/>
  <c r="AK31" i="1"/>
  <c r="AG90" i="1"/>
  <c r="AN90" i="1" s="1"/>
  <c r="L38" i="4"/>
  <c r="AG91" i="1"/>
  <c r="AN91" i="1" s="1"/>
  <c r="L38" i="5"/>
  <c r="AG88" i="1" l="1"/>
  <c r="L38" i="2"/>
  <c r="AG87" i="1" l="1"/>
  <c r="AN88" i="1"/>
  <c r="AG96" i="1" l="1"/>
  <c r="AK26" i="1"/>
  <c r="AK29" i="1" s="1"/>
  <c r="AK37" i="1" s="1"/>
  <c r="AN87" i="1"/>
  <c r="AN96" i="1" s="1"/>
</calcChain>
</file>

<file path=xl/sharedStrings.xml><?xml version="1.0" encoding="utf-8"?>
<sst xmlns="http://schemas.openxmlformats.org/spreadsheetml/2006/main" count="1855" uniqueCount="245">
  <si>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</si>
  <si>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</si>
  <si>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</si>
  <si>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</si>
  <si>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</si>
  <si>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</si>
  <si>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</si>
  <si>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</si>
  <si>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</si>
  <si>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</si>
  <si>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</si>
  <si>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</si>
  <si>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</si>
  <si>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</si>
  <si>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175</t>
  </si>
  <si>
    <t>Stavba:</t>
  </si>
  <si>
    <t>Zberný dvor</t>
  </si>
  <si>
    <t>JKSO:</t>
  </si>
  <si>
    <t>KS:</t>
  </si>
  <si>
    <t>Miesto:</t>
  </si>
  <si>
    <t xml:space="preserve"> </t>
  </si>
  <si>
    <t>Dátum:</t>
  </si>
  <si>
    <t>14. 2. 2019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</si>
  <si>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</si>
  <si>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</si>
  <si>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</si>
  <si>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</si>
  <si>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</si>
  <si>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</si>
  <si>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</si>
  <si>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</si>
  <si>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</si>
  <si>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</si>
  <si>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</si>
  <si>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</si>
  <si>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</si>
  <si>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</si>
  <si>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</si>
  <si>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</si>
  <si>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</si>
  <si>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</si>
  <si>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</si>
  <si>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</si>
  <si>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</si>
  <si>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</si>
  <si>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</si>
  <si>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</si>
  <si>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</si>
  <si>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</si>
  <si>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</si>
  <si>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</si>
  <si>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</si>
  <si>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</si>
  <si>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</si>
  <si>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</si>
  <si>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</si>
  <si>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</si>
  <si>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</si>
  <si>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</si>
  <si>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</si>
  <si>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</si>
  <si>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</si>
  <si>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</si>
  <si>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</si>
  <si>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</si>
  <si>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</si>
  <si>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</si>
  <si>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</si>
  <si>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</si>
  <si>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</si>
  <si>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</si>
  <si>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</si>
  <si>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</si>
  <si>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</si>
  <si>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{17979e96-6238-476e-9831-e22c624de2fb}</t>
  </si>
  <si>
    <t>{00000000-0000-0000-0000-000000000000}</t>
  </si>
  <si>
    <t>/</t>
  </si>
  <si>
    <t>01</t>
  </si>
  <si>
    <t>1</t>
  </si>
  <si>
    <t>{d073dd0c-c09f-4070-82b9-46bbb03b03b9}</t>
  </si>
  <si>
    <t>02</t>
  </si>
  <si>
    <t>Stojisko 1</t>
  </si>
  <si>
    <t>{a2f64fed-17bf-4f8c-bfed-3e657a32fb89}</t>
  </si>
  <si>
    <t>03</t>
  </si>
  <si>
    <t>Stojisko 2</t>
  </si>
  <si>
    <t>{3fc82b6d-9de3-4691-ad32-71f86cc234d5}</t>
  </si>
  <si>
    <t>04</t>
  </si>
  <si>
    <t>Stojisko 3</t>
  </si>
  <si>
    <t>{60ce7e52-bb1e-4c20-b73a-f8a67ddc82c7}</t>
  </si>
  <si>
    <t>05</t>
  </si>
  <si>
    <t>Stojisko 4</t>
  </si>
  <si>
    <t>{ec5fce6e-20ca-4619-96cb-1eb2091c9f53}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</si>
  <si>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</si>
  <si>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</si>
  <si>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</si>
  <si>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</si>
  <si>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</si>
  <si>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</si>
  <si>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</si>
  <si>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</si>
  <si>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</si>
  <si>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</si>
  <si>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</si>
  <si>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Zberný dvor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</si>
  <si>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</si>
  <si>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</si>
  <si>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</si>
  <si>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</si>
  <si>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</si>
  <si>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</si>
  <si>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</si>
  <si>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</si>
  <si>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</si>
  <si>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</si>
  <si>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</si>
  <si>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</si>
  <si>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</si>
  <si>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99 - Presun hmôt HSV</t>
  </si>
  <si>
    <t>PSV - Práce a dodávky PSV</t>
  </si>
  <si>
    <t xml:space="preserve">    766 - Konštrukcie stolárske</t>
  </si>
  <si>
    <t xml:space="preserve">    767 - Konštrukcie doplnkové kovové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</si>
  <si>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</si>
  <si>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</si>
  <si>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</si>
  <si>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</si>
  <si>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</si>
  <si>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</si>
  <si>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</si>
  <si>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</si>
  <si>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</si>
  <si>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</si>
  <si>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</si>
  <si>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</si>
  <si>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</si>
  <si>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</si>
  <si>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</si>
  <si>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</si>
  <si>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</si>
  <si>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122202201</t>
  </si>
  <si>
    <t>Odkopávka a prekopávka nezapažená pre cesty, v hornine 3 do 100 m3</t>
  </si>
  <si>
    <t>m3</t>
  </si>
  <si>
    <t>4</t>
  </si>
  <si>
    <t>2</t>
  </si>
  <si>
    <t>132201101</t>
  </si>
  <si>
    <t>Výkop ryhy do šírky 600 mm v horn.3 do 100 m3</t>
  </si>
  <si>
    <t>3</t>
  </si>
  <si>
    <t>133201109</t>
  </si>
  <si>
    <t>Príplatok k cenám za lepivosť horniny</t>
  </si>
  <si>
    <t>6</t>
  </si>
  <si>
    <t>162701105</t>
  </si>
  <si>
    <t>Vodorovné premiestnenie výkopku tr.1-4 do 10000 m</t>
  </si>
  <si>
    <t>8</t>
  </si>
  <si>
    <t>5</t>
  </si>
  <si>
    <t>171201201</t>
  </si>
  <si>
    <t>Uloženie sypaniny na skládky do 100 m3</t>
  </si>
  <si>
    <t>10</t>
  </si>
  <si>
    <t>174101102</t>
  </si>
  <si>
    <t>Zásyp sypaninou v uzavretých priestoroch s urovnaním povrchu zásypu</t>
  </si>
  <si>
    <t>12</t>
  </si>
  <si>
    <t>7</t>
  </si>
  <si>
    <t>271571111</t>
  </si>
  <si>
    <t>Vankúše zhutnené pod základy zo štrkopiesku</t>
  </si>
  <si>
    <t>14</t>
  </si>
  <si>
    <t>274313611</t>
  </si>
  <si>
    <t>Betón základových pásov, prostý tr.C 16/20</t>
  </si>
  <si>
    <t>16</t>
  </si>
  <si>
    <t>9</t>
  </si>
  <si>
    <t>311271300</t>
  </si>
  <si>
    <t>Murivo nosné PREMAC 50x15x25 s betónovou výplňou hr. 15 cm</t>
  </si>
  <si>
    <t>18</t>
  </si>
  <si>
    <t>311271304</t>
  </si>
  <si>
    <t>Murivo nosné PREMAC 50x40x25 s betónovou výplňou hr. 40 cm</t>
  </si>
  <si>
    <t>11</t>
  </si>
  <si>
    <t>564762111</t>
  </si>
  <si>
    <t>Podklad alebo kryt z kameniva hrubého drveného veľ. 32-63mm(vibr.štrk) po zhut.hr. 200 mm</t>
  </si>
  <si>
    <t>m2</t>
  </si>
  <si>
    <t>22</t>
  </si>
  <si>
    <t>581121111</t>
  </si>
  <si>
    <t>Kryt cementobetónový cestných komunikácií skupiny III.a IV.,hr.150 mm</t>
  </si>
  <si>
    <t>24</t>
  </si>
  <si>
    <t>13</t>
  </si>
  <si>
    <t>581131115</t>
  </si>
  <si>
    <t>Kryt cementobetónový cestných komunikácií skupiny III.a IV.,hr.200 mm</t>
  </si>
  <si>
    <t>26</t>
  </si>
  <si>
    <t>622451131</t>
  </si>
  <si>
    <t>Vonkajšia omietka cementová stien alebo štítov hladká, v stupni zložitosti I až II</t>
  </si>
  <si>
    <t>28</t>
  </si>
  <si>
    <t>15</t>
  </si>
  <si>
    <t>622491301</t>
  </si>
  <si>
    <t>Náter fasádny tekutý Terranova silikátový dvojnásobný</t>
  </si>
  <si>
    <t>30</t>
  </si>
  <si>
    <t>631362021</t>
  </si>
  <si>
    <t>Výstuž mazanín z betónov (z kameniva) a z ľahkých betónov zo zváraných sietí z drôtov typu KARI</t>
  </si>
  <si>
    <t>t</t>
  </si>
  <si>
    <t>32</t>
  </si>
  <si>
    <t>17</t>
  </si>
  <si>
    <t>998224111</t>
  </si>
  <si>
    <t>Presun hmôt pre pozemné komunikácie s krytom monolitickým betónovým akejkoľvek dĺžky objektu</t>
  </si>
  <si>
    <t>34</t>
  </si>
  <si>
    <t>766628522</t>
  </si>
  <si>
    <t>Montáž okien kompletiz. zdvojených do parapetných pásov drevo-hliník kývnych 1krídl. do 1,45 m2</t>
  </si>
  <si>
    <t>ks</t>
  </si>
  <si>
    <t>36</t>
  </si>
  <si>
    <t>19</t>
  </si>
  <si>
    <t>M</t>
  </si>
  <si>
    <t>6112757100</t>
  </si>
  <si>
    <t>Okno plastové jednokrídlové DOS-S1A 60x60 cm</t>
  </si>
  <si>
    <t>38</t>
  </si>
  <si>
    <t>766628523</t>
  </si>
  <si>
    <t>Montáž okien kompletiz. zdvojených do parapetných pásov drevo-hliník kývnych 1krídl. do5,0 m2</t>
  </si>
  <si>
    <t>40</t>
  </si>
  <si>
    <t>21</t>
  </si>
  <si>
    <t>6112751300</t>
  </si>
  <si>
    <t>Okno plastové dvojkrídlové 2500x2000</t>
  </si>
  <si>
    <t>42</t>
  </si>
  <si>
    <t>766662112</t>
  </si>
  <si>
    <t>Montáž dverového krídla kompletiz.otváravého do zamurovanej rámovej zárubne,jednokrídlové</t>
  </si>
  <si>
    <t>44</t>
  </si>
  <si>
    <t>23</t>
  </si>
  <si>
    <t>6116024800</t>
  </si>
  <si>
    <t>Dvere vonkajšie hladké plné jednokrídlové 110x197 cm, s nadsvetlíkom plastové</t>
  </si>
  <si>
    <t>46</t>
  </si>
  <si>
    <t>767646511</t>
  </si>
  <si>
    <t>Montáž dverí sekciových rozmer 3,0x3,0m, v ňom dvere 1,0x2,0m</t>
  </si>
  <si>
    <t>48</t>
  </si>
  <si>
    <t>25</t>
  </si>
  <si>
    <t>5531411001</t>
  </si>
  <si>
    <t>Dvere sekciové, otvárané mechanicky, v ňom dvere 1,0x2,0m</t>
  </si>
  <si>
    <t>m</t>
  </si>
  <si>
    <t>50</t>
  </si>
  <si>
    <t>767914130</t>
  </si>
  <si>
    <t>Montáž betónového oplotenia, vo výške nad 1,5 do 2,0 m</t>
  </si>
  <si>
    <t>52</t>
  </si>
  <si>
    <t>27</t>
  </si>
  <si>
    <t>5534644101</t>
  </si>
  <si>
    <t>Betónové oplotenie zo stĺpikov a výplne, hladké, výška 2,0m</t>
  </si>
  <si>
    <t>54</t>
  </si>
  <si>
    <t>767920840</t>
  </si>
  <si>
    <t>Demontáž vrát a vrátok na oplotenie s plochou jednotlivo nad 6 do 10 m2 0,285t</t>
  </si>
  <si>
    <t>56</t>
  </si>
  <si>
    <t>02 - Stojisko 1</t>
  </si>
  <si>
    <t>Okrasné oplotenie z gabiónov, dĺžka 12m, výška 1,2m</t>
  </si>
  <si>
    <t>03 - Stojisko 2</t>
  </si>
  <si>
    <t>04 - Stojisko 3</t>
  </si>
  <si>
    <t>05 - Stojisko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</si>
</sst>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view="pageBreakPreview" zoomScaleNormal="100" zoomScaleSheetLayoutView="100" workbookViewId="0">
      <pane ySplit="1" topLeftCell="A87" activePane="bottomLeft" state="frozen"/>
      <selection pane="bottomLeft" activeCell="BF50" sqref="BF5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R2" s="157" t="s">
        <v>8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76" t="s">
        <v>11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9" t="s">
        <v>14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90" t="s">
        <v>16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4"/>
      <c r="AQ6" s="23"/>
      <c r="BS6" s="18" t="s">
        <v>9</v>
      </c>
    </row>
    <row r="7" spans="1:73" ht="14.45" customHeight="1">
      <c r="B7" s="22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19</v>
      </c>
      <c r="E8" s="24"/>
      <c r="F8" s="24"/>
      <c r="G8" s="24"/>
      <c r="H8" s="24"/>
      <c r="I8" s="24"/>
      <c r="J8" s="24"/>
      <c r="K8" s="26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26" t="s">
        <v>22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20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25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20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25</v>
      </c>
      <c r="AL17" s="24"/>
      <c r="AM17" s="24"/>
      <c r="AN17" s="26" t="s">
        <v>5</v>
      </c>
      <c r="AO17" s="24"/>
      <c r="AP17" s="24"/>
      <c r="AQ17" s="23"/>
      <c r="BS17" s="18" t="s">
        <v>28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29</v>
      </c>
    </row>
    <row r="19" spans="2:71" ht="14.45" customHeight="1">
      <c r="B19" s="22"/>
      <c r="C19" s="24"/>
      <c r="D19" s="28" t="s">
        <v>30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3"/>
      <c r="BS19" s="18" t="s">
        <v>29</v>
      </c>
    </row>
    <row r="20" spans="2:71" ht="18.399999999999999" customHeight="1">
      <c r="B20" s="22"/>
      <c r="C20" s="24"/>
      <c r="D20" s="24"/>
      <c r="E20" s="26" t="s">
        <v>20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25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91" t="s">
        <v>5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3">
        <f>ROUND(AG87,2)</f>
        <v>0</v>
      </c>
      <c r="AL26" s="184"/>
      <c r="AM26" s="184"/>
      <c r="AN26" s="184"/>
      <c r="AO26" s="184"/>
      <c r="AP26" s="24"/>
      <c r="AQ26" s="23"/>
    </row>
    <row r="27" spans="2:71" ht="14.45" customHeight="1">
      <c r="B27" s="22"/>
      <c r="C27" s="24"/>
      <c r="D27" s="30" t="s">
        <v>33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3">
        <f>ROUND(AG94,2)</f>
        <v>0</v>
      </c>
      <c r="AL27" s="183"/>
      <c r="AM27" s="183"/>
      <c r="AN27" s="183"/>
      <c r="AO27" s="183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5">
        <f>ROUND(AK26+AK27,2)</f>
        <v>0</v>
      </c>
      <c r="AL29" s="186"/>
      <c r="AM29" s="186"/>
      <c r="AN29" s="186"/>
      <c r="AO29" s="186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35</v>
      </c>
      <c r="E31" s="37"/>
      <c r="F31" s="38" t="s">
        <v>36</v>
      </c>
      <c r="G31" s="37"/>
      <c r="H31" s="37"/>
      <c r="I31" s="37"/>
      <c r="J31" s="37"/>
      <c r="K31" s="37"/>
      <c r="L31" s="180">
        <v>0.2</v>
      </c>
      <c r="M31" s="181"/>
      <c r="N31" s="181"/>
      <c r="O31" s="181"/>
      <c r="P31" s="37"/>
      <c r="Q31" s="37"/>
      <c r="R31" s="37"/>
      <c r="S31" s="37"/>
      <c r="T31" s="40" t="s">
        <v>37</v>
      </c>
      <c r="U31" s="37"/>
      <c r="V31" s="37"/>
      <c r="W31" s="182">
        <f>ROUND(AZ87+SUM(CD95),2)</f>
        <v>0</v>
      </c>
      <c r="X31" s="181"/>
      <c r="Y31" s="181"/>
      <c r="Z31" s="181"/>
      <c r="AA31" s="181"/>
      <c r="AB31" s="181"/>
      <c r="AC31" s="181"/>
      <c r="AD31" s="181"/>
      <c r="AE31" s="181"/>
      <c r="AF31" s="37"/>
      <c r="AG31" s="37"/>
      <c r="AH31" s="37"/>
      <c r="AI31" s="37"/>
      <c r="AJ31" s="37"/>
      <c r="AK31" s="182">
        <f>ROUND(AV87+SUM(BY95),2)</f>
        <v>0</v>
      </c>
      <c r="AL31" s="181"/>
      <c r="AM31" s="181"/>
      <c r="AN31" s="181"/>
      <c r="AO31" s="181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38</v>
      </c>
      <c r="G32" s="37"/>
      <c r="H32" s="37"/>
      <c r="I32" s="37"/>
      <c r="J32" s="37"/>
      <c r="K32" s="37"/>
      <c r="L32" s="180">
        <v>0.2</v>
      </c>
      <c r="M32" s="181"/>
      <c r="N32" s="181"/>
      <c r="O32" s="181"/>
      <c r="P32" s="37"/>
      <c r="Q32" s="37"/>
      <c r="R32" s="37"/>
      <c r="S32" s="37"/>
      <c r="T32" s="40" t="s">
        <v>37</v>
      </c>
      <c r="U32" s="37"/>
      <c r="V32" s="37"/>
      <c r="W32" s="182">
        <f>ROUND(BA87+SUM(CE95),2)</f>
        <v>0</v>
      </c>
      <c r="X32" s="181"/>
      <c r="Y32" s="181"/>
      <c r="Z32" s="181"/>
      <c r="AA32" s="181"/>
      <c r="AB32" s="181"/>
      <c r="AC32" s="181"/>
      <c r="AD32" s="181"/>
      <c r="AE32" s="181"/>
      <c r="AF32" s="37"/>
      <c r="AG32" s="37"/>
      <c r="AH32" s="37"/>
      <c r="AI32" s="37"/>
      <c r="AJ32" s="37"/>
      <c r="AK32" s="182">
        <f>ROUND(AW87+SUM(BZ95),2)</f>
        <v>0</v>
      </c>
      <c r="AL32" s="181"/>
      <c r="AM32" s="181"/>
      <c r="AN32" s="181"/>
      <c r="AO32" s="181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39</v>
      </c>
      <c r="G33" s="37"/>
      <c r="H33" s="37"/>
      <c r="I33" s="37"/>
      <c r="J33" s="37"/>
      <c r="K33" s="37"/>
      <c r="L33" s="180">
        <v>0.2</v>
      </c>
      <c r="M33" s="181"/>
      <c r="N33" s="181"/>
      <c r="O33" s="181"/>
      <c r="P33" s="37"/>
      <c r="Q33" s="37"/>
      <c r="R33" s="37"/>
      <c r="S33" s="37"/>
      <c r="T33" s="40" t="s">
        <v>37</v>
      </c>
      <c r="U33" s="37"/>
      <c r="V33" s="37"/>
      <c r="W33" s="182">
        <f>ROUND(BB87+SUM(CF95),2)</f>
        <v>0</v>
      </c>
      <c r="X33" s="181"/>
      <c r="Y33" s="181"/>
      <c r="Z33" s="181"/>
      <c r="AA33" s="181"/>
      <c r="AB33" s="181"/>
      <c r="AC33" s="181"/>
      <c r="AD33" s="181"/>
      <c r="AE33" s="181"/>
      <c r="AF33" s="37"/>
      <c r="AG33" s="37"/>
      <c r="AH33" s="37"/>
      <c r="AI33" s="37"/>
      <c r="AJ33" s="37"/>
      <c r="AK33" s="182">
        <v>0</v>
      </c>
      <c r="AL33" s="181"/>
      <c r="AM33" s="181"/>
      <c r="AN33" s="181"/>
      <c r="AO33" s="181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40</v>
      </c>
      <c r="G34" s="37"/>
      <c r="H34" s="37"/>
      <c r="I34" s="37"/>
      <c r="J34" s="37"/>
      <c r="K34" s="37"/>
      <c r="L34" s="180">
        <v>0.2</v>
      </c>
      <c r="M34" s="181"/>
      <c r="N34" s="181"/>
      <c r="O34" s="181"/>
      <c r="P34" s="37"/>
      <c r="Q34" s="37"/>
      <c r="R34" s="37"/>
      <c r="S34" s="37"/>
      <c r="T34" s="40" t="s">
        <v>37</v>
      </c>
      <c r="U34" s="37"/>
      <c r="V34" s="37"/>
      <c r="W34" s="182">
        <f>ROUND(BC87+SUM(CG95),2)</f>
        <v>0</v>
      </c>
      <c r="X34" s="181"/>
      <c r="Y34" s="181"/>
      <c r="Z34" s="181"/>
      <c r="AA34" s="181"/>
      <c r="AB34" s="181"/>
      <c r="AC34" s="181"/>
      <c r="AD34" s="181"/>
      <c r="AE34" s="181"/>
      <c r="AF34" s="37"/>
      <c r="AG34" s="37"/>
      <c r="AH34" s="37"/>
      <c r="AI34" s="37"/>
      <c r="AJ34" s="37"/>
      <c r="AK34" s="182">
        <v>0</v>
      </c>
      <c r="AL34" s="181"/>
      <c r="AM34" s="181"/>
      <c r="AN34" s="181"/>
      <c r="AO34" s="181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41</v>
      </c>
      <c r="G35" s="37"/>
      <c r="H35" s="37"/>
      <c r="I35" s="37"/>
      <c r="J35" s="37"/>
      <c r="K35" s="37"/>
      <c r="L35" s="180">
        <v>0</v>
      </c>
      <c r="M35" s="181"/>
      <c r="N35" s="181"/>
      <c r="O35" s="181"/>
      <c r="P35" s="37"/>
      <c r="Q35" s="37"/>
      <c r="R35" s="37"/>
      <c r="S35" s="37"/>
      <c r="T35" s="40" t="s">
        <v>37</v>
      </c>
      <c r="U35" s="37"/>
      <c r="V35" s="37"/>
      <c r="W35" s="182">
        <f>ROUND(BD87+SUM(CH95),2)</f>
        <v>0</v>
      </c>
      <c r="X35" s="181"/>
      <c r="Y35" s="181"/>
      <c r="Z35" s="181"/>
      <c r="AA35" s="181"/>
      <c r="AB35" s="181"/>
      <c r="AC35" s="181"/>
      <c r="AD35" s="181"/>
      <c r="AE35" s="181"/>
      <c r="AF35" s="37"/>
      <c r="AG35" s="37"/>
      <c r="AH35" s="37"/>
      <c r="AI35" s="37"/>
      <c r="AJ35" s="37"/>
      <c r="AK35" s="182">
        <v>0</v>
      </c>
      <c r="AL35" s="181"/>
      <c r="AM35" s="181"/>
      <c r="AN35" s="181"/>
      <c r="AO35" s="181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42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43</v>
      </c>
      <c r="U37" s="44"/>
      <c r="V37" s="44"/>
      <c r="W37" s="44"/>
      <c r="X37" s="172" t="s">
        <v>44</v>
      </c>
      <c r="Y37" s="173"/>
      <c r="Z37" s="173"/>
      <c r="AA37" s="173"/>
      <c r="AB37" s="173"/>
      <c r="AC37" s="44"/>
      <c r="AD37" s="44"/>
      <c r="AE37" s="44"/>
      <c r="AF37" s="44"/>
      <c r="AG37" s="44"/>
      <c r="AH37" s="44"/>
      <c r="AI37" s="44"/>
      <c r="AJ37" s="44"/>
      <c r="AK37" s="174">
        <f>SUM(AK29:AK35)</f>
        <v>0</v>
      </c>
      <c r="AL37" s="173"/>
      <c r="AM37" s="173"/>
      <c r="AN37" s="173"/>
      <c r="AO37" s="175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46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48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47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48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50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47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48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47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48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76" t="s">
        <v>51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175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78" t="str">
        <f>K6</f>
        <v>Zberný dvor</v>
      </c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21</v>
      </c>
      <c r="AJ80" s="32"/>
      <c r="AK80" s="32"/>
      <c r="AL80" s="32"/>
      <c r="AM80" s="69" t="str">
        <f>IF(AN8= "","",AN8)</f>
        <v>14. 2. 2019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27</v>
      </c>
      <c r="AJ82" s="32"/>
      <c r="AK82" s="32"/>
      <c r="AL82" s="32"/>
      <c r="AM82" s="167" t="str">
        <f>IF(E17="","",E17)</f>
        <v xml:space="preserve"> </v>
      </c>
      <c r="AN82" s="167"/>
      <c r="AO82" s="167"/>
      <c r="AP82" s="167"/>
      <c r="AQ82" s="33"/>
      <c r="AS82" s="163" t="s">
        <v>52</v>
      </c>
      <c r="AT82" s="164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26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30</v>
      </c>
      <c r="AJ83" s="32"/>
      <c r="AK83" s="32"/>
      <c r="AL83" s="32"/>
      <c r="AM83" s="167" t="str">
        <f>IF(E20="","",E20)</f>
        <v xml:space="preserve"> </v>
      </c>
      <c r="AN83" s="167"/>
      <c r="AO83" s="167"/>
      <c r="AP83" s="167"/>
      <c r="AQ83" s="33"/>
      <c r="AS83" s="165"/>
      <c r="AT83" s="166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5"/>
      <c r="AT84" s="166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68" t="s">
        <v>53</v>
      </c>
      <c r="D85" s="169"/>
      <c r="E85" s="169"/>
      <c r="F85" s="169"/>
      <c r="G85" s="169"/>
      <c r="H85" s="71"/>
      <c r="I85" s="170" t="s">
        <v>54</v>
      </c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70" t="s">
        <v>55</v>
      </c>
      <c r="AH85" s="169"/>
      <c r="AI85" s="169"/>
      <c r="AJ85" s="169"/>
      <c r="AK85" s="169"/>
      <c r="AL85" s="169"/>
      <c r="AM85" s="169"/>
      <c r="AN85" s="170" t="s">
        <v>56</v>
      </c>
      <c r="AO85" s="169"/>
      <c r="AP85" s="171"/>
      <c r="AQ85" s="33"/>
      <c r="AS85" s="72" t="s">
        <v>57</v>
      </c>
      <c r="AT85" s="73" t="s">
        <v>58</v>
      </c>
      <c r="AU85" s="73" t="s">
        <v>59</v>
      </c>
      <c r="AV85" s="73" t="s">
        <v>60</v>
      </c>
      <c r="AW85" s="73" t="s">
        <v>61</v>
      </c>
      <c r="AX85" s="73" t="s">
        <v>62</v>
      </c>
      <c r="AY85" s="73" t="s">
        <v>63</v>
      </c>
      <c r="AZ85" s="73" t="s">
        <v>64</v>
      </c>
      <c r="BA85" s="73" t="s">
        <v>65</v>
      </c>
      <c r="BB85" s="73" t="s">
        <v>66</v>
      </c>
      <c r="BC85" s="73" t="s">
        <v>67</v>
      </c>
      <c r="BD85" s="74" t="s">
        <v>68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69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62">
        <f>ROUND(SUM(AG88:AG92),2)</f>
        <v>0</v>
      </c>
      <c r="AH87" s="162"/>
      <c r="AI87" s="162"/>
      <c r="AJ87" s="162"/>
      <c r="AK87" s="162"/>
      <c r="AL87" s="162"/>
      <c r="AM87" s="162"/>
      <c r="AN87" s="155">
        <f t="shared" ref="AN87:AN92" si="0">SUM(AG87,AT87)</f>
        <v>0</v>
      </c>
      <c r="AO87" s="155"/>
      <c r="AP87" s="155"/>
      <c r="AQ87" s="67"/>
      <c r="AS87" s="78">
        <f>ROUND(SUM(AS88:AS92),2)</f>
        <v>0</v>
      </c>
      <c r="AT87" s="79">
        <f t="shared" ref="AT87:AT92" si="1">ROUND(SUM(AV87:AW87),2)</f>
        <v>0</v>
      </c>
      <c r="AU87" s="80">
        <f>ROUND(SUM(AU88:AU92),5)</f>
        <v>680.71559999999999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ROUND(SUM(AZ88:AZ92),2)</f>
        <v>0</v>
      </c>
      <c r="BA87" s="79">
        <f>ROUND(SUM(BA88:BA92),2)</f>
        <v>0</v>
      </c>
      <c r="BB87" s="79">
        <f>ROUND(SUM(BB88:BB92),2)</f>
        <v>0</v>
      </c>
      <c r="BC87" s="79">
        <f>ROUND(SUM(BC88:BC92),2)</f>
        <v>0</v>
      </c>
      <c r="BD87" s="81">
        <f>ROUND(SUM(BD88:BD92),2)</f>
        <v>0</v>
      </c>
      <c r="BS87" s="82" t="s">
        <v>70</v>
      </c>
      <c r="BT87" s="82" t="s">
        <v>71</v>
      </c>
      <c r="BU87" s="83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16.5" customHeight="1">
      <c r="A88" s="84" t="s">
        <v>76</v>
      </c>
      <c r="B88" s="85"/>
      <c r="C88" s="86"/>
      <c r="D88" s="161" t="s">
        <v>77</v>
      </c>
      <c r="E88" s="161"/>
      <c r="F88" s="161"/>
      <c r="G88" s="161"/>
      <c r="H88" s="161"/>
      <c r="I88" s="87"/>
      <c r="J88" s="161" t="s">
        <v>16</v>
      </c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59">
        <f>'01 - Zberný dvor'!M30</f>
        <v>0</v>
      </c>
      <c r="AH88" s="160"/>
      <c r="AI88" s="160"/>
      <c r="AJ88" s="160"/>
      <c r="AK88" s="160"/>
      <c r="AL88" s="160"/>
      <c r="AM88" s="160"/>
      <c r="AN88" s="159">
        <f t="shared" si="0"/>
        <v>0</v>
      </c>
      <c r="AO88" s="160"/>
      <c r="AP88" s="160"/>
      <c r="AQ88" s="88"/>
      <c r="AS88" s="89">
        <f>'01 - Zberný dvor'!M28</f>
        <v>0</v>
      </c>
      <c r="AT88" s="90">
        <f t="shared" si="1"/>
        <v>0</v>
      </c>
      <c r="AU88" s="91">
        <f>'01 - Zberný dvor'!W119</f>
        <v>545.85019585999999</v>
      </c>
      <c r="AV88" s="90">
        <f>'01 - Zberný dvor'!M32</f>
        <v>0</v>
      </c>
      <c r="AW88" s="90">
        <f>'01 - Zberný dvor'!M33</f>
        <v>0</v>
      </c>
      <c r="AX88" s="90">
        <f>'01 - Zberný dvor'!M34</f>
        <v>0</v>
      </c>
      <c r="AY88" s="90">
        <f>'01 - Zberný dvor'!M35</f>
        <v>0</v>
      </c>
      <c r="AZ88" s="90">
        <f>'01 - Zberný dvor'!H32</f>
        <v>0</v>
      </c>
      <c r="BA88" s="90">
        <f>'01 - Zberný dvor'!H33</f>
        <v>0</v>
      </c>
      <c r="BB88" s="90">
        <f>'01 - Zberný dvor'!H34</f>
        <v>0</v>
      </c>
      <c r="BC88" s="90">
        <f>'01 - Zberný dvor'!H35</f>
        <v>0</v>
      </c>
      <c r="BD88" s="92">
        <f>'01 - Zberný dvor'!H36</f>
        <v>0</v>
      </c>
      <c r="BT88" s="93" t="s">
        <v>78</v>
      </c>
      <c r="BV88" s="93" t="s">
        <v>73</v>
      </c>
      <c r="BW88" s="93" t="s">
        <v>79</v>
      </c>
      <c r="BX88" s="93" t="s">
        <v>74</v>
      </c>
    </row>
    <row r="89" spans="1:76" s="5" customFormat="1" ht="16.5" customHeight="1">
      <c r="A89" s="84" t="s">
        <v>76</v>
      </c>
      <c r="B89" s="85"/>
      <c r="C89" s="86"/>
      <c r="D89" s="161" t="s">
        <v>80</v>
      </c>
      <c r="E89" s="161"/>
      <c r="F89" s="161"/>
      <c r="G89" s="161"/>
      <c r="H89" s="161"/>
      <c r="I89" s="87"/>
      <c r="J89" s="161" t="s">
        <v>81</v>
      </c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59">
        <f>'02 - Stojisko 1'!M30</f>
        <v>0</v>
      </c>
      <c r="AH89" s="160"/>
      <c r="AI89" s="160"/>
      <c r="AJ89" s="160"/>
      <c r="AK89" s="160"/>
      <c r="AL89" s="160"/>
      <c r="AM89" s="160"/>
      <c r="AN89" s="159">
        <f t="shared" si="0"/>
        <v>0</v>
      </c>
      <c r="AO89" s="160"/>
      <c r="AP89" s="160"/>
      <c r="AQ89" s="88"/>
      <c r="AS89" s="89">
        <f>'02 - Stojisko 1'!M28</f>
        <v>0</v>
      </c>
      <c r="AT89" s="90">
        <f t="shared" si="1"/>
        <v>0</v>
      </c>
      <c r="AU89" s="91">
        <f>'02 - Stojisko 1'!W114</f>
        <v>33.716352000000001</v>
      </c>
      <c r="AV89" s="90">
        <f>'02 - Stojisko 1'!M32</f>
        <v>0</v>
      </c>
      <c r="AW89" s="90">
        <f>'02 - Stojisko 1'!M33</f>
        <v>0</v>
      </c>
      <c r="AX89" s="90">
        <f>'02 - Stojisko 1'!M34</f>
        <v>0</v>
      </c>
      <c r="AY89" s="90">
        <f>'02 - Stojisko 1'!M35</f>
        <v>0</v>
      </c>
      <c r="AZ89" s="90">
        <f>'02 - Stojisko 1'!H32</f>
        <v>0</v>
      </c>
      <c r="BA89" s="90">
        <f>'02 - Stojisko 1'!H33</f>
        <v>0</v>
      </c>
      <c r="BB89" s="90">
        <f>'02 - Stojisko 1'!H34</f>
        <v>0</v>
      </c>
      <c r="BC89" s="90">
        <f>'02 - Stojisko 1'!H35</f>
        <v>0</v>
      </c>
      <c r="BD89" s="92">
        <f>'02 - Stojisko 1'!H36</f>
        <v>0</v>
      </c>
      <c r="BT89" s="93" t="s">
        <v>78</v>
      </c>
      <c r="BV89" s="93" t="s">
        <v>73</v>
      </c>
      <c r="BW89" s="93" t="s">
        <v>82</v>
      </c>
      <c r="BX89" s="93" t="s">
        <v>74</v>
      </c>
    </row>
    <row r="90" spans="1:76" s="5" customFormat="1" ht="16.5" customHeight="1">
      <c r="A90" s="84" t="s">
        <v>76</v>
      </c>
      <c r="B90" s="85"/>
      <c r="C90" s="86"/>
      <c r="D90" s="161" t="s">
        <v>83</v>
      </c>
      <c r="E90" s="161"/>
      <c r="F90" s="161"/>
      <c r="G90" s="161"/>
      <c r="H90" s="161"/>
      <c r="I90" s="87"/>
      <c r="J90" s="161" t="s">
        <v>84</v>
      </c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59">
        <f>'03 - Stojisko 2'!M30</f>
        <v>0</v>
      </c>
      <c r="AH90" s="160"/>
      <c r="AI90" s="160"/>
      <c r="AJ90" s="160"/>
      <c r="AK90" s="160"/>
      <c r="AL90" s="160"/>
      <c r="AM90" s="160"/>
      <c r="AN90" s="159">
        <f t="shared" si="0"/>
        <v>0</v>
      </c>
      <c r="AO90" s="160"/>
      <c r="AP90" s="160"/>
      <c r="AQ90" s="88"/>
      <c r="AS90" s="89">
        <f>'03 - Stojisko 2'!M28</f>
        <v>0</v>
      </c>
      <c r="AT90" s="90">
        <f t="shared" si="1"/>
        <v>0</v>
      </c>
      <c r="AU90" s="91">
        <f>'03 - Stojisko 2'!W114</f>
        <v>33.716352000000001</v>
      </c>
      <c r="AV90" s="90">
        <f>'03 - Stojisko 2'!M32</f>
        <v>0</v>
      </c>
      <c r="AW90" s="90">
        <f>'03 - Stojisko 2'!M33</f>
        <v>0</v>
      </c>
      <c r="AX90" s="90">
        <f>'03 - Stojisko 2'!M34</f>
        <v>0</v>
      </c>
      <c r="AY90" s="90">
        <f>'03 - Stojisko 2'!M35</f>
        <v>0</v>
      </c>
      <c r="AZ90" s="90">
        <f>'03 - Stojisko 2'!H32</f>
        <v>0</v>
      </c>
      <c r="BA90" s="90">
        <f>'03 - Stojisko 2'!H33</f>
        <v>0</v>
      </c>
      <c r="BB90" s="90">
        <f>'03 - Stojisko 2'!H34</f>
        <v>0</v>
      </c>
      <c r="BC90" s="90">
        <f>'03 - Stojisko 2'!H35</f>
        <v>0</v>
      </c>
      <c r="BD90" s="92">
        <f>'03 - Stojisko 2'!H36</f>
        <v>0</v>
      </c>
      <c r="BT90" s="93" t="s">
        <v>78</v>
      </c>
      <c r="BV90" s="93" t="s">
        <v>73</v>
      </c>
      <c r="BW90" s="93" t="s">
        <v>85</v>
      </c>
      <c r="BX90" s="93" t="s">
        <v>74</v>
      </c>
    </row>
    <row r="91" spans="1:76" s="5" customFormat="1" ht="16.5" customHeight="1">
      <c r="A91" s="84" t="s">
        <v>76</v>
      </c>
      <c r="B91" s="85"/>
      <c r="C91" s="86"/>
      <c r="D91" s="161" t="s">
        <v>86</v>
      </c>
      <c r="E91" s="161"/>
      <c r="F91" s="161"/>
      <c r="G91" s="161"/>
      <c r="H91" s="161"/>
      <c r="I91" s="87"/>
      <c r="J91" s="161" t="s">
        <v>87</v>
      </c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59">
        <f>'04 - Stojisko 3'!M30</f>
        <v>0</v>
      </c>
      <c r="AH91" s="160"/>
      <c r="AI91" s="160"/>
      <c r="AJ91" s="160"/>
      <c r="AK91" s="160"/>
      <c r="AL91" s="160"/>
      <c r="AM91" s="160"/>
      <c r="AN91" s="159">
        <f t="shared" si="0"/>
        <v>0</v>
      </c>
      <c r="AO91" s="160"/>
      <c r="AP91" s="160"/>
      <c r="AQ91" s="88"/>
      <c r="AS91" s="89">
        <f>'04 - Stojisko 3'!M28</f>
        <v>0</v>
      </c>
      <c r="AT91" s="90">
        <f t="shared" si="1"/>
        <v>0</v>
      </c>
      <c r="AU91" s="91">
        <f>'04 - Stojisko 3'!W114</f>
        <v>33.716352000000001</v>
      </c>
      <c r="AV91" s="90">
        <f>'04 - Stojisko 3'!M32</f>
        <v>0</v>
      </c>
      <c r="AW91" s="90">
        <f>'04 - Stojisko 3'!M33</f>
        <v>0</v>
      </c>
      <c r="AX91" s="90">
        <f>'04 - Stojisko 3'!M34</f>
        <v>0</v>
      </c>
      <c r="AY91" s="90">
        <f>'04 - Stojisko 3'!M35</f>
        <v>0</v>
      </c>
      <c r="AZ91" s="90">
        <f>'04 - Stojisko 3'!H32</f>
        <v>0</v>
      </c>
      <c r="BA91" s="90">
        <f>'04 - Stojisko 3'!H33</f>
        <v>0</v>
      </c>
      <c r="BB91" s="90">
        <f>'04 - Stojisko 3'!H34</f>
        <v>0</v>
      </c>
      <c r="BC91" s="90">
        <f>'04 - Stojisko 3'!H35</f>
        <v>0</v>
      </c>
      <c r="BD91" s="92">
        <f>'04 - Stojisko 3'!H36</f>
        <v>0</v>
      </c>
      <c r="BT91" s="93" t="s">
        <v>78</v>
      </c>
      <c r="BV91" s="93" t="s">
        <v>73</v>
      </c>
      <c r="BW91" s="93" t="s">
        <v>88</v>
      </c>
      <c r="BX91" s="93" t="s">
        <v>74</v>
      </c>
    </row>
    <row r="92" spans="1:76" s="5" customFormat="1" ht="16.5" customHeight="1">
      <c r="A92" s="84" t="s">
        <v>76</v>
      </c>
      <c r="B92" s="85"/>
      <c r="C92" s="86"/>
      <c r="D92" s="161" t="s">
        <v>89</v>
      </c>
      <c r="E92" s="161"/>
      <c r="F92" s="161"/>
      <c r="G92" s="161"/>
      <c r="H92" s="161"/>
      <c r="I92" s="87"/>
      <c r="J92" s="161" t="s">
        <v>90</v>
      </c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59">
        <f>'05 - Stojisko 4'!M30</f>
        <v>0</v>
      </c>
      <c r="AH92" s="160"/>
      <c r="AI92" s="160"/>
      <c r="AJ92" s="160"/>
      <c r="AK92" s="160"/>
      <c r="AL92" s="160"/>
      <c r="AM92" s="160"/>
      <c r="AN92" s="159">
        <f t="shared" si="0"/>
        <v>0</v>
      </c>
      <c r="AO92" s="160"/>
      <c r="AP92" s="160"/>
      <c r="AQ92" s="88"/>
      <c r="AS92" s="94">
        <f>'05 - Stojisko 4'!M28</f>
        <v>0</v>
      </c>
      <c r="AT92" s="95">
        <f t="shared" si="1"/>
        <v>0</v>
      </c>
      <c r="AU92" s="96">
        <f>'05 - Stojisko 4'!W114</f>
        <v>33.716352000000001</v>
      </c>
      <c r="AV92" s="95">
        <f>'05 - Stojisko 4'!M32</f>
        <v>0</v>
      </c>
      <c r="AW92" s="95">
        <f>'05 - Stojisko 4'!M33</f>
        <v>0</v>
      </c>
      <c r="AX92" s="95">
        <f>'05 - Stojisko 4'!M34</f>
        <v>0</v>
      </c>
      <c r="AY92" s="95">
        <f>'05 - Stojisko 4'!M35</f>
        <v>0</v>
      </c>
      <c r="AZ92" s="95">
        <f>'05 - Stojisko 4'!H32</f>
        <v>0</v>
      </c>
      <c r="BA92" s="95">
        <f>'05 - Stojisko 4'!H33</f>
        <v>0</v>
      </c>
      <c r="BB92" s="95">
        <f>'05 - Stojisko 4'!H34</f>
        <v>0</v>
      </c>
      <c r="BC92" s="95">
        <f>'05 - Stojisko 4'!H35</f>
        <v>0</v>
      </c>
      <c r="BD92" s="97">
        <f>'05 - Stojisko 4'!H36</f>
        <v>0</v>
      </c>
      <c r="BT92" s="93" t="s">
        <v>78</v>
      </c>
      <c r="BV92" s="93" t="s">
        <v>73</v>
      </c>
      <c r="BW92" s="93" t="s">
        <v>91</v>
      </c>
      <c r="BX92" s="93" t="s">
        <v>74</v>
      </c>
    </row>
    <row r="93" spans="1:76">
      <c r="B93" s="22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3"/>
    </row>
    <row r="94" spans="1:76" s="1" customFormat="1" ht="30" customHeight="1">
      <c r="B94" s="31"/>
      <c r="C94" s="76" t="s">
        <v>92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155">
        <v>0</v>
      </c>
      <c r="AH94" s="155"/>
      <c r="AI94" s="155"/>
      <c r="AJ94" s="155"/>
      <c r="AK94" s="155"/>
      <c r="AL94" s="155"/>
      <c r="AM94" s="155"/>
      <c r="AN94" s="155">
        <v>0</v>
      </c>
      <c r="AO94" s="155"/>
      <c r="AP94" s="155"/>
      <c r="AQ94" s="33"/>
      <c r="AS94" s="72" t="s">
        <v>93</v>
      </c>
      <c r="AT94" s="73" t="s">
        <v>94</v>
      </c>
      <c r="AU94" s="73" t="s">
        <v>35</v>
      </c>
      <c r="AV94" s="74" t="s">
        <v>58</v>
      </c>
    </row>
    <row r="95" spans="1:76" s="1" customFormat="1" ht="10.9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3"/>
      <c r="AS95" s="98"/>
      <c r="AT95" s="52"/>
      <c r="AU95" s="52"/>
      <c r="AV95" s="54"/>
    </row>
    <row r="96" spans="1:76" s="1" customFormat="1" ht="30" customHeight="1">
      <c r="B96" s="31"/>
      <c r="C96" s="99" t="s">
        <v>95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56">
        <f>ROUND(AG87+AG94,2)</f>
        <v>0</v>
      </c>
      <c r="AH96" s="156"/>
      <c r="AI96" s="156"/>
      <c r="AJ96" s="156"/>
      <c r="AK96" s="156"/>
      <c r="AL96" s="156"/>
      <c r="AM96" s="156"/>
      <c r="AN96" s="156">
        <f>AN87+AN94</f>
        <v>0</v>
      </c>
      <c r="AO96" s="156"/>
      <c r="AP96" s="156"/>
      <c r="AQ96" s="33"/>
    </row>
    <row r="97" spans="2:43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7"/>
    </row>
  </sheetData>
  <mergeCells count="61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G94:AM94"/>
    <mergeCell ref="AN94:AP94"/>
    <mergeCell ref="AG96:AM96"/>
    <mergeCell ref="AN96:AP96"/>
    <mergeCell ref="AR2:BE2"/>
    <mergeCell ref="AN92:AP92"/>
    <mergeCell ref="AG92:AM92"/>
    <mergeCell ref="AN89:AP89"/>
    <mergeCell ref="AG89:AM89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01 - Zberný dvor'!C2" display="/"/>
    <hyperlink ref="A89" location="'02 - Stojisko 1'!C2" display="/"/>
    <hyperlink ref="A90" location="'03 - Stojisko 2'!C2" display="/"/>
    <hyperlink ref="A91" location="'04 - Stojisko 3'!C2" display="/"/>
    <hyperlink ref="A92" location="'05 - Stojisko 4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8"/>
  <sheetViews>
    <sheetView showGridLines="0" workbookViewId="0">
      <pane ySplit="1" topLeftCell="A148" activePane="bottomLeft" state="frozen"/>
      <selection pane="bottomLeft" activeCell="L153" sqref="L153:M15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96</v>
      </c>
      <c r="G1" s="13"/>
      <c r="H1" s="192" t="s">
        <v>97</v>
      </c>
      <c r="I1" s="192"/>
      <c r="J1" s="192"/>
      <c r="K1" s="192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57" t="s">
        <v>8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8" t="s">
        <v>79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50000000000003" customHeight="1">
      <c r="B4" s="22"/>
      <c r="C4" s="176" t="s">
        <v>101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15</v>
      </c>
      <c r="E6" s="24"/>
      <c r="F6" s="214" t="str">
        <f>'Rekapitulácia stavby'!K6</f>
        <v>Zberný dvor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102</v>
      </c>
      <c r="E7" s="32"/>
      <c r="F7" s="190" t="s">
        <v>103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32"/>
      <c r="R7" s="33"/>
    </row>
    <row r="8" spans="1:66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16" t="str">
        <f>'Rekapitulácia stavby'!AN8</f>
        <v>14. 2. 2019</v>
      </c>
      <c r="P9" s="21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89" t="str">
        <f>IF('Rekapitulácia stavby'!AN10="","",'Rekapitulácia stavby'!AN10)</f>
        <v/>
      </c>
      <c r="P11" s="18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189" t="str">
        <f>IF('Rekapitulácia stavby'!AN11="","",'Rekapitulácia stavby'!AN11)</f>
        <v/>
      </c>
      <c r="P12" s="18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89" t="str">
        <f>IF('Rekapitulácia stavby'!AN13="","",'Rekapitulácia stavby'!AN13)</f>
        <v/>
      </c>
      <c r="P14" s="18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189" t="str">
        <f>IF('Rekapitulácia stavby'!AN14="","",'Rekapitulácia stavby'!AN14)</f>
        <v/>
      </c>
      <c r="P15" s="18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89" t="str">
        <f>IF('Rekapitulácia stavby'!AN16="","",'Rekapitulácia stavby'!AN16)</f>
        <v/>
      </c>
      <c r="P17" s="18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189" t="str">
        <f>IF('Rekapitulácia stavby'!AN17="","",'Rekapitulácia stavby'!AN17)</f>
        <v/>
      </c>
      <c r="P18" s="18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30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89" t="str">
        <f>IF('Rekapitulácia stavby'!AN19="","",'Rekapitulácia stavby'!AN19)</f>
        <v/>
      </c>
      <c r="P20" s="18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189" t="str">
        <f>IF('Rekapitulácia stavby'!AN20="","",'Rekapitulácia stavby'!AN20)</f>
        <v/>
      </c>
      <c r="P21" s="18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1" t="s">
        <v>5</v>
      </c>
      <c r="F24" s="191"/>
      <c r="G24" s="191"/>
      <c r="H24" s="191"/>
      <c r="I24" s="191"/>
      <c r="J24" s="191"/>
      <c r="K24" s="191"/>
      <c r="L24" s="19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104</v>
      </c>
      <c r="E27" s="32"/>
      <c r="F27" s="32"/>
      <c r="G27" s="32"/>
      <c r="H27" s="32"/>
      <c r="I27" s="32"/>
      <c r="J27" s="32"/>
      <c r="K27" s="32"/>
      <c r="L27" s="32"/>
      <c r="M27" s="183">
        <f>N88</f>
        <v>0</v>
      </c>
      <c r="N27" s="183"/>
      <c r="O27" s="183"/>
      <c r="P27" s="183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83">
        <f>N100</f>
        <v>0</v>
      </c>
      <c r="N28" s="183"/>
      <c r="O28" s="183"/>
      <c r="P28" s="183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34</v>
      </c>
      <c r="E30" s="32"/>
      <c r="F30" s="32"/>
      <c r="G30" s="32"/>
      <c r="H30" s="32"/>
      <c r="I30" s="32"/>
      <c r="J30" s="32"/>
      <c r="K30" s="32"/>
      <c r="L30" s="32"/>
      <c r="M30" s="224">
        <f>ROUND(M27+M28,2)</f>
        <v>0</v>
      </c>
      <c r="N30" s="213"/>
      <c r="O30" s="213"/>
      <c r="P30" s="21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35</v>
      </c>
      <c r="E32" s="38" t="s">
        <v>36</v>
      </c>
      <c r="F32" s="39">
        <v>0.2</v>
      </c>
      <c r="G32" s="104" t="s">
        <v>37</v>
      </c>
      <c r="H32" s="221">
        <f>ROUND((SUM(BE100:BE101)+SUM(BE119:BE157)), 2)</f>
        <v>0</v>
      </c>
      <c r="I32" s="213"/>
      <c r="J32" s="213"/>
      <c r="K32" s="32"/>
      <c r="L32" s="32"/>
      <c r="M32" s="221">
        <f>ROUND(ROUND((SUM(BE100:BE101)+SUM(BE119:BE157)), 2)*F32, 2)</f>
        <v>0</v>
      </c>
      <c r="N32" s="213"/>
      <c r="O32" s="213"/>
      <c r="P32" s="213"/>
      <c r="Q32" s="32"/>
      <c r="R32" s="33"/>
    </row>
    <row r="33" spans="2:18" s="1" customFormat="1" ht="14.45" customHeight="1">
      <c r="B33" s="31"/>
      <c r="C33" s="32"/>
      <c r="D33" s="32"/>
      <c r="E33" s="38" t="s">
        <v>38</v>
      </c>
      <c r="F33" s="39">
        <v>0.2</v>
      </c>
      <c r="G33" s="104" t="s">
        <v>37</v>
      </c>
      <c r="H33" s="221">
        <f>ROUND((SUM(BF100:BF101)+SUM(BF119:BF157)), 2)</f>
        <v>0</v>
      </c>
      <c r="I33" s="213"/>
      <c r="J33" s="213"/>
      <c r="K33" s="32"/>
      <c r="L33" s="32"/>
      <c r="M33" s="221">
        <f>ROUND(ROUND((SUM(BF100:BF101)+SUM(BF119:BF157)), 2)*F33, 2)</f>
        <v>0</v>
      </c>
      <c r="N33" s="213"/>
      <c r="O33" s="213"/>
      <c r="P33" s="213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39</v>
      </c>
      <c r="F34" s="39">
        <v>0.2</v>
      </c>
      <c r="G34" s="104" t="s">
        <v>37</v>
      </c>
      <c r="H34" s="221">
        <f>ROUND((SUM(BG100:BG101)+SUM(BG119:BG157)), 2)</f>
        <v>0</v>
      </c>
      <c r="I34" s="213"/>
      <c r="J34" s="213"/>
      <c r="K34" s="32"/>
      <c r="L34" s="32"/>
      <c r="M34" s="221">
        <v>0</v>
      </c>
      <c r="N34" s="213"/>
      <c r="O34" s="213"/>
      <c r="P34" s="213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40</v>
      </c>
      <c r="F35" s="39">
        <v>0.2</v>
      </c>
      <c r="G35" s="104" t="s">
        <v>37</v>
      </c>
      <c r="H35" s="221">
        <f>ROUND((SUM(BH100:BH101)+SUM(BH119:BH157)), 2)</f>
        <v>0</v>
      </c>
      <c r="I35" s="213"/>
      <c r="J35" s="213"/>
      <c r="K35" s="32"/>
      <c r="L35" s="32"/>
      <c r="M35" s="221">
        <v>0</v>
      </c>
      <c r="N35" s="213"/>
      <c r="O35" s="213"/>
      <c r="P35" s="213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41</v>
      </c>
      <c r="F36" s="39">
        <v>0</v>
      </c>
      <c r="G36" s="104" t="s">
        <v>37</v>
      </c>
      <c r="H36" s="221">
        <f>ROUND((SUM(BI100:BI101)+SUM(BI119:BI157)), 2)</f>
        <v>0</v>
      </c>
      <c r="I36" s="213"/>
      <c r="J36" s="213"/>
      <c r="K36" s="32"/>
      <c r="L36" s="32"/>
      <c r="M36" s="221">
        <v>0</v>
      </c>
      <c r="N36" s="213"/>
      <c r="O36" s="213"/>
      <c r="P36" s="21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42</v>
      </c>
      <c r="E38" s="71"/>
      <c r="F38" s="71"/>
      <c r="G38" s="106" t="s">
        <v>43</v>
      </c>
      <c r="H38" s="107" t="s">
        <v>44</v>
      </c>
      <c r="I38" s="71"/>
      <c r="J38" s="71"/>
      <c r="K38" s="71"/>
      <c r="L38" s="222">
        <f>SUM(M30:M36)</f>
        <v>0</v>
      </c>
      <c r="M38" s="222"/>
      <c r="N38" s="222"/>
      <c r="O38" s="222"/>
      <c r="P38" s="22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6" t="s">
        <v>106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14" t="str">
        <f>F6</f>
        <v>Zberný dvor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</row>
    <row r="79" spans="2:18" s="1" customFormat="1" ht="36.950000000000003" customHeight="1">
      <c r="B79" s="31"/>
      <c r="C79" s="65" t="s">
        <v>102</v>
      </c>
      <c r="D79" s="32"/>
      <c r="E79" s="32"/>
      <c r="F79" s="178" t="str">
        <f>F7</f>
        <v>01 - Zberný dvor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216" t="str">
        <f>IF(O9="","",O9)</f>
        <v>14. 2. 2019</v>
      </c>
      <c r="N81" s="216"/>
      <c r="O81" s="216"/>
      <c r="P81" s="21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189" t="str">
        <f>E18</f>
        <v xml:space="preserve"> </v>
      </c>
      <c r="N83" s="189"/>
      <c r="O83" s="189"/>
      <c r="P83" s="189"/>
      <c r="Q83" s="189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189" t="str">
        <f>E21</f>
        <v xml:space="preserve"> </v>
      </c>
      <c r="N84" s="189"/>
      <c r="O84" s="189"/>
      <c r="P84" s="189"/>
      <c r="Q84" s="18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9" t="s">
        <v>107</v>
      </c>
      <c r="D86" s="220"/>
      <c r="E86" s="220"/>
      <c r="F86" s="220"/>
      <c r="G86" s="220"/>
      <c r="H86" s="100"/>
      <c r="I86" s="100"/>
      <c r="J86" s="100"/>
      <c r="K86" s="100"/>
      <c r="L86" s="100"/>
      <c r="M86" s="100"/>
      <c r="N86" s="219" t="s">
        <v>108</v>
      </c>
      <c r="O86" s="220"/>
      <c r="P86" s="220"/>
      <c r="Q86" s="220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5">
        <f>N119</f>
        <v>0</v>
      </c>
      <c r="O88" s="211"/>
      <c r="P88" s="211"/>
      <c r="Q88" s="211"/>
      <c r="R88" s="33"/>
      <c r="AU88" s="18" t="s">
        <v>110</v>
      </c>
    </row>
    <row r="89" spans="2:47" s="6" customFormat="1" ht="24.95" customHeight="1">
      <c r="B89" s="109"/>
      <c r="C89" s="110"/>
      <c r="D89" s="111" t="s">
        <v>111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7">
        <f>N120</f>
        <v>0</v>
      </c>
      <c r="O89" s="218"/>
      <c r="P89" s="218"/>
      <c r="Q89" s="218"/>
      <c r="R89" s="112"/>
    </row>
    <row r="90" spans="2:47" s="7" customFormat="1" ht="19.899999999999999" customHeight="1">
      <c r="B90" s="113"/>
      <c r="C90" s="114"/>
      <c r="D90" s="115" t="s">
        <v>112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9">
        <f>N121</f>
        <v>0</v>
      </c>
      <c r="O90" s="210"/>
      <c r="P90" s="210"/>
      <c r="Q90" s="210"/>
      <c r="R90" s="116"/>
    </row>
    <row r="91" spans="2:47" s="7" customFormat="1" ht="19.899999999999999" customHeight="1">
      <c r="B91" s="113"/>
      <c r="C91" s="114"/>
      <c r="D91" s="115" t="s">
        <v>113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9">
        <f>N128</f>
        <v>0</v>
      </c>
      <c r="O91" s="210"/>
      <c r="P91" s="210"/>
      <c r="Q91" s="210"/>
      <c r="R91" s="116"/>
    </row>
    <row r="92" spans="2:47" s="7" customFormat="1" ht="19.899999999999999" customHeight="1">
      <c r="B92" s="113"/>
      <c r="C92" s="114"/>
      <c r="D92" s="115" t="s">
        <v>114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9">
        <f>N131</f>
        <v>0</v>
      </c>
      <c r="O92" s="210"/>
      <c r="P92" s="210"/>
      <c r="Q92" s="210"/>
      <c r="R92" s="116"/>
    </row>
    <row r="93" spans="2:47" s="7" customFormat="1" ht="19.899999999999999" customHeight="1">
      <c r="B93" s="113"/>
      <c r="C93" s="114"/>
      <c r="D93" s="115" t="s">
        <v>115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9">
        <f>N134</f>
        <v>0</v>
      </c>
      <c r="O93" s="210"/>
      <c r="P93" s="210"/>
      <c r="Q93" s="210"/>
      <c r="R93" s="116"/>
    </row>
    <row r="94" spans="2:47" s="7" customFormat="1" ht="19.899999999999999" customHeight="1">
      <c r="B94" s="113"/>
      <c r="C94" s="114"/>
      <c r="D94" s="115" t="s">
        <v>116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9">
        <f>N138</f>
        <v>0</v>
      </c>
      <c r="O94" s="210"/>
      <c r="P94" s="210"/>
      <c r="Q94" s="210"/>
      <c r="R94" s="116"/>
    </row>
    <row r="95" spans="2:47" s="7" customFormat="1" ht="19.899999999999999" customHeight="1">
      <c r="B95" s="113"/>
      <c r="C95" s="114"/>
      <c r="D95" s="115" t="s">
        <v>117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9">
        <f>N142</f>
        <v>0</v>
      </c>
      <c r="O95" s="210"/>
      <c r="P95" s="210"/>
      <c r="Q95" s="210"/>
      <c r="R95" s="116"/>
    </row>
    <row r="96" spans="2:47" s="6" customFormat="1" ht="24.95" customHeight="1">
      <c r="B96" s="109"/>
      <c r="C96" s="110"/>
      <c r="D96" s="111" t="s">
        <v>118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17">
        <f>N144</f>
        <v>0</v>
      </c>
      <c r="O96" s="218"/>
      <c r="P96" s="218"/>
      <c r="Q96" s="218"/>
      <c r="R96" s="112"/>
    </row>
    <row r="97" spans="2:21" s="7" customFormat="1" ht="19.899999999999999" customHeight="1">
      <c r="B97" s="113"/>
      <c r="C97" s="114"/>
      <c r="D97" s="115" t="s">
        <v>119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09">
        <f>N145</f>
        <v>0</v>
      </c>
      <c r="O97" s="210"/>
      <c r="P97" s="210"/>
      <c r="Q97" s="210"/>
      <c r="R97" s="116"/>
    </row>
    <row r="98" spans="2:21" s="7" customFormat="1" ht="19.899999999999999" customHeight="1">
      <c r="B98" s="113"/>
      <c r="C98" s="114"/>
      <c r="D98" s="115" t="s">
        <v>120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09">
        <f>N152</f>
        <v>0</v>
      </c>
      <c r="O98" s="210"/>
      <c r="P98" s="210"/>
      <c r="Q98" s="210"/>
      <c r="R98" s="116"/>
    </row>
    <row r="99" spans="2:21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08" t="s">
        <v>121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11">
        <v>0</v>
      </c>
      <c r="O100" s="212"/>
      <c r="P100" s="212"/>
      <c r="Q100" s="212"/>
      <c r="R100" s="33"/>
      <c r="T100" s="117"/>
      <c r="U100" s="118" t="s">
        <v>35</v>
      </c>
    </row>
    <row r="101" spans="2:21" s="1" customFormat="1" ht="18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21" s="1" customFormat="1" ht="29.25" customHeight="1">
      <c r="B102" s="31"/>
      <c r="C102" s="99" t="s">
        <v>95</v>
      </c>
      <c r="D102" s="100"/>
      <c r="E102" s="100"/>
      <c r="F102" s="100"/>
      <c r="G102" s="100"/>
      <c r="H102" s="100"/>
      <c r="I102" s="100"/>
      <c r="J102" s="100"/>
      <c r="K102" s="100"/>
      <c r="L102" s="156">
        <f>ROUND(SUM(N88+N100),2)</f>
        <v>0</v>
      </c>
      <c r="M102" s="156"/>
      <c r="N102" s="156"/>
      <c r="O102" s="156"/>
      <c r="P102" s="156"/>
      <c r="Q102" s="156"/>
      <c r="R102" s="33"/>
    </row>
    <row r="103" spans="2:21" s="1" customFormat="1" ht="6.9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7" spans="2:21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2:21" s="1" customFormat="1" ht="36.950000000000003" customHeight="1">
      <c r="B108" s="31"/>
      <c r="C108" s="176" t="s">
        <v>122</v>
      </c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33"/>
    </row>
    <row r="109" spans="2:21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30" customHeight="1">
      <c r="B110" s="31"/>
      <c r="C110" s="28" t="s">
        <v>15</v>
      </c>
      <c r="D110" s="32"/>
      <c r="E110" s="32"/>
      <c r="F110" s="214" t="str">
        <f>F6</f>
        <v>Zberný dvor</v>
      </c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32"/>
      <c r="R110" s="33"/>
    </row>
    <row r="111" spans="2:21" s="1" customFormat="1" ht="36.950000000000003" customHeight="1">
      <c r="B111" s="31"/>
      <c r="C111" s="65" t="s">
        <v>102</v>
      </c>
      <c r="D111" s="32"/>
      <c r="E111" s="32"/>
      <c r="F111" s="178" t="str">
        <f>F7</f>
        <v>01 - Zberný dvor</v>
      </c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32"/>
      <c r="R111" s="33"/>
    </row>
    <row r="112" spans="2:21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18" customHeight="1">
      <c r="B113" s="31"/>
      <c r="C113" s="28" t="s">
        <v>19</v>
      </c>
      <c r="D113" s="32"/>
      <c r="E113" s="32"/>
      <c r="F113" s="26" t="str">
        <f>F9</f>
        <v xml:space="preserve"> </v>
      </c>
      <c r="G113" s="32"/>
      <c r="H113" s="32"/>
      <c r="I113" s="32"/>
      <c r="J113" s="32"/>
      <c r="K113" s="28" t="s">
        <v>21</v>
      </c>
      <c r="L113" s="32"/>
      <c r="M113" s="216" t="str">
        <f>IF(O9="","",O9)</f>
        <v>14. 2. 2019</v>
      </c>
      <c r="N113" s="216"/>
      <c r="O113" s="216"/>
      <c r="P113" s="216"/>
      <c r="Q113" s="32"/>
      <c r="R113" s="33"/>
    </row>
    <row r="114" spans="2:65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5">
      <c r="B115" s="31"/>
      <c r="C115" s="28" t="s">
        <v>23</v>
      </c>
      <c r="D115" s="32"/>
      <c r="E115" s="32"/>
      <c r="F115" s="26" t="str">
        <f>E12</f>
        <v xml:space="preserve"> </v>
      </c>
      <c r="G115" s="32"/>
      <c r="H115" s="32"/>
      <c r="I115" s="32"/>
      <c r="J115" s="32"/>
      <c r="K115" s="28" t="s">
        <v>27</v>
      </c>
      <c r="L115" s="32"/>
      <c r="M115" s="189" t="str">
        <f>E18</f>
        <v xml:space="preserve"> </v>
      </c>
      <c r="N115" s="189"/>
      <c r="O115" s="189"/>
      <c r="P115" s="189"/>
      <c r="Q115" s="189"/>
      <c r="R115" s="33"/>
    </row>
    <row r="116" spans="2:65" s="1" customFormat="1" ht="14.45" customHeight="1">
      <c r="B116" s="31"/>
      <c r="C116" s="28" t="s">
        <v>26</v>
      </c>
      <c r="D116" s="32"/>
      <c r="E116" s="32"/>
      <c r="F116" s="26" t="str">
        <f>IF(E15="","",E15)</f>
        <v xml:space="preserve"> </v>
      </c>
      <c r="G116" s="32"/>
      <c r="H116" s="32"/>
      <c r="I116" s="32"/>
      <c r="J116" s="32"/>
      <c r="K116" s="28" t="s">
        <v>30</v>
      </c>
      <c r="L116" s="32"/>
      <c r="M116" s="189" t="str">
        <f>E21</f>
        <v xml:space="preserve"> </v>
      </c>
      <c r="N116" s="189"/>
      <c r="O116" s="189"/>
      <c r="P116" s="189"/>
      <c r="Q116" s="189"/>
      <c r="R116" s="33"/>
    </row>
    <row r="117" spans="2:65" s="1" customFormat="1" ht="10.3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8" customFormat="1" ht="29.25" customHeight="1">
      <c r="B118" s="119"/>
      <c r="C118" s="120" t="s">
        <v>123</v>
      </c>
      <c r="D118" s="121" t="s">
        <v>124</v>
      </c>
      <c r="E118" s="121" t="s">
        <v>53</v>
      </c>
      <c r="F118" s="207" t="s">
        <v>125</v>
      </c>
      <c r="G118" s="207"/>
      <c r="H118" s="207"/>
      <c r="I118" s="207"/>
      <c r="J118" s="121" t="s">
        <v>126</v>
      </c>
      <c r="K118" s="121" t="s">
        <v>127</v>
      </c>
      <c r="L118" s="207" t="s">
        <v>128</v>
      </c>
      <c r="M118" s="207"/>
      <c r="N118" s="207" t="s">
        <v>108</v>
      </c>
      <c r="O118" s="207"/>
      <c r="P118" s="207"/>
      <c r="Q118" s="208"/>
      <c r="R118" s="122"/>
      <c r="T118" s="72" t="s">
        <v>129</v>
      </c>
      <c r="U118" s="73" t="s">
        <v>35</v>
      </c>
      <c r="V118" s="73" t="s">
        <v>130</v>
      </c>
      <c r="W118" s="73" t="s">
        <v>131</v>
      </c>
      <c r="X118" s="73" t="s">
        <v>132</v>
      </c>
      <c r="Y118" s="73" t="s">
        <v>133</v>
      </c>
      <c r="Z118" s="73" t="s">
        <v>134</v>
      </c>
      <c r="AA118" s="74" t="s">
        <v>135</v>
      </c>
    </row>
    <row r="119" spans="2:65" s="1" customFormat="1" ht="29.25" customHeight="1">
      <c r="B119" s="31"/>
      <c r="C119" s="76" t="s">
        <v>104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197">
        <f>BK119</f>
        <v>0</v>
      </c>
      <c r="O119" s="198"/>
      <c r="P119" s="198"/>
      <c r="Q119" s="198"/>
      <c r="R119" s="33"/>
      <c r="T119" s="75"/>
      <c r="U119" s="47"/>
      <c r="V119" s="47"/>
      <c r="W119" s="123">
        <f>W120+W144</f>
        <v>545.85019585999999</v>
      </c>
      <c r="X119" s="47"/>
      <c r="Y119" s="123">
        <f>Y120+Y144</f>
        <v>628.98986584393606</v>
      </c>
      <c r="Z119" s="47"/>
      <c r="AA119" s="124">
        <f>AA120+AA144</f>
        <v>1.1399999999999999</v>
      </c>
      <c r="AT119" s="18" t="s">
        <v>70</v>
      </c>
      <c r="AU119" s="18" t="s">
        <v>110</v>
      </c>
      <c r="BK119" s="125">
        <f>BK120+BK144</f>
        <v>0</v>
      </c>
    </row>
    <row r="120" spans="2:65" s="9" customFormat="1" ht="37.35" customHeight="1">
      <c r="B120" s="126"/>
      <c r="C120" s="127"/>
      <c r="D120" s="128" t="s">
        <v>111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199">
        <f>BK120</f>
        <v>0</v>
      </c>
      <c r="O120" s="200"/>
      <c r="P120" s="200"/>
      <c r="Q120" s="200"/>
      <c r="R120" s="129"/>
      <c r="T120" s="130"/>
      <c r="U120" s="127"/>
      <c r="V120" s="127"/>
      <c r="W120" s="131">
        <f>W121+W128+W131+W134+W138+W142</f>
        <v>494.25726585999996</v>
      </c>
      <c r="X120" s="127"/>
      <c r="Y120" s="131">
        <f>Y121+Y128+Y131+Y134+Y138+Y142</f>
        <v>628.98986584393606</v>
      </c>
      <c r="Z120" s="127"/>
      <c r="AA120" s="132">
        <f>AA121+AA128+AA131+AA134+AA138+AA142</f>
        <v>0</v>
      </c>
      <c r="AR120" s="133" t="s">
        <v>78</v>
      </c>
      <c r="AT120" s="134" t="s">
        <v>70</v>
      </c>
      <c r="AU120" s="134" t="s">
        <v>71</v>
      </c>
      <c r="AY120" s="133" t="s">
        <v>136</v>
      </c>
      <c r="BK120" s="135">
        <f>BK121+BK128+BK131+BK134+BK138+BK142</f>
        <v>0</v>
      </c>
    </row>
    <row r="121" spans="2:65" s="9" customFormat="1" ht="19.899999999999999" customHeight="1">
      <c r="B121" s="126"/>
      <c r="C121" s="127"/>
      <c r="D121" s="136" t="s">
        <v>112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01">
        <f>BK121</f>
        <v>0</v>
      </c>
      <c r="O121" s="202"/>
      <c r="P121" s="202"/>
      <c r="Q121" s="202"/>
      <c r="R121" s="129"/>
      <c r="T121" s="130"/>
      <c r="U121" s="127"/>
      <c r="V121" s="127"/>
      <c r="W121" s="131">
        <f>SUM(W122:W127)</f>
        <v>253.27590799999999</v>
      </c>
      <c r="X121" s="127"/>
      <c r="Y121" s="131">
        <f>SUM(Y122:Y127)</f>
        <v>0</v>
      </c>
      <c r="Z121" s="127"/>
      <c r="AA121" s="132">
        <f>SUM(AA122:AA127)</f>
        <v>0</v>
      </c>
      <c r="AR121" s="133" t="s">
        <v>78</v>
      </c>
      <c r="AT121" s="134" t="s">
        <v>70</v>
      </c>
      <c r="AU121" s="134" t="s">
        <v>78</v>
      </c>
      <c r="AY121" s="133" t="s">
        <v>136</v>
      </c>
      <c r="BK121" s="135">
        <f>SUM(BK122:BK127)</f>
        <v>0</v>
      </c>
    </row>
    <row r="122" spans="2:65" s="1" customFormat="1" ht="25.5" customHeight="1">
      <c r="B122" s="137"/>
      <c r="C122" s="138" t="s">
        <v>78</v>
      </c>
      <c r="D122" s="138" t="s">
        <v>137</v>
      </c>
      <c r="E122" s="139" t="s">
        <v>138</v>
      </c>
      <c r="F122" s="196" t="s">
        <v>139</v>
      </c>
      <c r="G122" s="196"/>
      <c r="H122" s="196"/>
      <c r="I122" s="196"/>
      <c r="J122" s="140" t="s">
        <v>140</v>
      </c>
      <c r="K122" s="141">
        <v>291</v>
      </c>
      <c r="L122" s="195"/>
      <c r="M122" s="195"/>
      <c r="N122" s="195">
        <f t="shared" ref="N122:N127" si="0">ROUND(L122*K122,3)</f>
        <v>0</v>
      </c>
      <c r="O122" s="195"/>
      <c r="P122" s="195"/>
      <c r="Q122" s="195"/>
      <c r="R122" s="142"/>
      <c r="T122" s="143" t="s">
        <v>5</v>
      </c>
      <c r="U122" s="40" t="s">
        <v>38</v>
      </c>
      <c r="V122" s="144">
        <v>0.40833999999999998</v>
      </c>
      <c r="W122" s="144">
        <f t="shared" ref="W122:W127" si="1">V122*K122</f>
        <v>118.82693999999999</v>
      </c>
      <c r="X122" s="144">
        <v>0</v>
      </c>
      <c r="Y122" s="144">
        <f t="shared" ref="Y122:Y127" si="2">X122*K122</f>
        <v>0</v>
      </c>
      <c r="Z122" s="144">
        <v>0</v>
      </c>
      <c r="AA122" s="145">
        <f t="shared" ref="AA122:AA127" si="3">Z122*K122</f>
        <v>0</v>
      </c>
      <c r="AR122" s="18" t="s">
        <v>141</v>
      </c>
      <c r="AT122" s="18" t="s">
        <v>137</v>
      </c>
      <c r="AU122" s="18" t="s">
        <v>142</v>
      </c>
      <c r="AY122" s="18" t="s">
        <v>136</v>
      </c>
      <c r="BE122" s="146">
        <f t="shared" ref="BE122:BE127" si="4">IF(U122="základná",N122,0)</f>
        <v>0</v>
      </c>
      <c r="BF122" s="146">
        <f t="shared" ref="BF122:BF127" si="5">IF(U122="znížená",N122,0)</f>
        <v>0</v>
      </c>
      <c r="BG122" s="146">
        <f t="shared" ref="BG122:BG127" si="6">IF(U122="zákl. prenesená",N122,0)</f>
        <v>0</v>
      </c>
      <c r="BH122" s="146">
        <f t="shared" ref="BH122:BH127" si="7">IF(U122="zníž. prenesená",N122,0)</f>
        <v>0</v>
      </c>
      <c r="BI122" s="146">
        <f t="shared" ref="BI122:BI127" si="8">IF(U122="nulová",N122,0)</f>
        <v>0</v>
      </c>
      <c r="BJ122" s="18" t="s">
        <v>142</v>
      </c>
      <c r="BK122" s="147">
        <f t="shared" ref="BK122:BK127" si="9">ROUND(L122*K122,3)</f>
        <v>0</v>
      </c>
      <c r="BL122" s="18" t="s">
        <v>141</v>
      </c>
      <c r="BM122" s="18" t="s">
        <v>142</v>
      </c>
    </row>
    <row r="123" spans="2:65" s="1" customFormat="1" ht="25.5" customHeight="1">
      <c r="B123" s="137"/>
      <c r="C123" s="138" t="s">
        <v>142</v>
      </c>
      <c r="D123" s="138" t="s">
        <v>137</v>
      </c>
      <c r="E123" s="139" t="s">
        <v>143</v>
      </c>
      <c r="F123" s="196" t="s">
        <v>144</v>
      </c>
      <c r="G123" s="196"/>
      <c r="H123" s="196"/>
      <c r="I123" s="196"/>
      <c r="J123" s="140" t="s">
        <v>140</v>
      </c>
      <c r="K123" s="141">
        <v>30.6</v>
      </c>
      <c r="L123" s="195"/>
      <c r="M123" s="195"/>
      <c r="N123" s="195">
        <f t="shared" si="0"/>
        <v>0</v>
      </c>
      <c r="O123" s="195"/>
      <c r="P123" s="195"/>
      <c r="Q123" s="195"/>
      <c r="R123" s="142"/>
      <c r="T123" s="143" t="s">
        <v>5</v>
      </c>
      <c r="U123" s="40" t="s">
        <v>38</v>
      </c>
      <c r="V123" s="144">
        <v>2.5139999999999998</v>
      </c>
      <c r="W123" s="144">
        <f t="shared" si="1"/>
        <v>76.928399999999996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141</v>
      </c>
      <c r="AT123" s="18" t="s">
        <v>137</v>
      </c>
      <c r="AU123" s="18" t="s">
        <v>142</v>
      </c>
      <c r="AY123" s="18" t="s">
        <v>136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142</v>
      </c>
      <c r="BK123" s="147">
        <f t="shared" si="9"/>
        <v>0</v>
      </c>
      <c r="BL123" s="18" t="s">
        <v>141</v>
      </c>
      <c r="BM123" s="18" t="s">
        <v>141</v>
      </c>
    </row>
    <row r="124" spans="2:65" s="1" customFormat="1" ht="16.5" customHeight="1">
      <c r="B124" s="137"/>
      <c r="C124" s="138" t="s">
        <v>145</v>
      </c>
      <c r="D124" s="138" t="s">
        <v>137</v>
      </c>
      <c r="E124" s="139" t="s">
        <v>146</v>
      </c>
      <c r="F124" s="196" t="s">
        <v>147</v>
      </c>
      <c r="G124" s="196"/>
      <c r="H124" s="196"/>
      <c r="I124" s="196"/>
      <c r="J124" s="140" t="s">
        <v>140</v>
      </c>
      <c r="K124" s="141">
        <v>30.6</v>
      </c>
      <c r="L124" s="195"/>
      <c r="M124" s="195"/>
      <c r="N124" s="195">
        <f t="shared" si="0"/>
        <v>0</v>
      </c>
      <c r="O124" s="195"/>
      <c r="P124" s="195"/>
      <c r="Q124" s="195"/>
      <c r="R124" s="142"/>
      <c r="T124" s="143" t="s">
        <v>5</v>
      </c>
      <c r="U124" s="40" t="s">
        <v>38</v>
      </c>
      <c r="V124" s="144">
        <v>0.44700000000000001</v>
      </c>
      <c r="W124" s="144">
        <f t="shared" si="1"/>
        <v>13.6782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141</v>
      </c>
      <c r="AT124" s="18" t="s">
        <v>137</v>
      </c>
      <c r="AU124" s="18" t="s">
        <v>142</v>
      </c>
      <c r="AY124" s="18" t="s">
        <v>136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142</v>
      </c>
      <c r="BK124" s="147">
        <f t="shared" si="9"/>
        <v>0</v>
      </c>
      <c r="BL124" s="18" t="s">
        <v>141</v>
      </c>
      <c r="BM124" s="18" t="s">
        <v>148</v>
      </c>
    </row>
    <row r="125" spans="2:65" s="1" customFormat="1" ht="25.5" customHeight="1">
      <c r="B125" s="137"/>
      <c r="C125" s="138" t="s">
        <v>141</v>
      </c>
      <c r="D125" s="138" t="s">
        <v>137</v>
      </c>
      <c r="E125" s="139" t="s">
        <v>149</v>
      </c>
      <c r="F125" s="196" t="s">
        <v>150</v>
      </c>
      <c r="G125" s="196"/>
      <c r="H125" s="196"/>
      <c r="I125" s="196"/>
      <c r="J125" s="140" t="s">
        <v>140</v>
      </c>
      <c r="K125" s="141">
        <v>287.55200000000002</v>
      </c>
      <c r="L125" s="195"/>
      <c r="M125" s="195"/>
      <c r="N125" s="195">
        <f t="shared" si="0"/>
        <v>0</v>
      </c>
      <c r="O125" s="195"/>
      <c r="P125" s="195"/>
      <c r="Q125" s="195"/>
      <c r="R125" s="142"/>
      <c r="T125" s="143" t="s">
        <v>5</v>
      </c>
      <c r="U125" s="40" t="s">
        <v>38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141</v>
      </c>
      <c r="AT125" s="18" t="s">
        <v>137</v>
      </c>
      <c r="AU125" s="18" t="s">
        <v>142</v>
      </c>
      <c r="AY125" s="18" t="s">
        <v>136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142</v>
      </c>
      <c r="BK125" s="147">
        <f t="shared" si="9"/>
        <v>0</v>
      </c>
      <c r="BL125" s="18" t="s">
        <v>141</v>
      </c>
      <c r="BM125" s="18" t="s">
        <v>151</v>
      </c>
    </row>
    <row r="126" spans="2:65" s="1" customFormat="1" ht="16.5" customHeight="1">
      <c r="B126" s="137"/>
      <c r="C126" s="138" t="s">
        <v>152</v>
      </c>
      <c r="D126" s="138" t="s">
        <v>137</v>
      </c>
      <c r="E126" s="139" t="s">
        <v>153</v>
      </c>
      <c r="F126" s="196" t="s">
        <v>154</v>
      </c>
      <c r="G126" s="196"/>
      <c r="H126" s="196"/>
      <c r="I126" s="196"/>
      <c r="J126" s="140" t="s">
        <v>140</v>
      </c>
      <c r="K126" s="141">
        <v>287.55200000000002</v>
      </c>
      <c r="L126" s="195"/>
      <c r="M126" s="195"/>
      <c r="N126" s="195">
        <f t="shared" si="0"/>
        <v>0</v>
      </c>
      <c r="O126" s="195"/>
      <c r="P126" s="195"/>
      <c r="Q126" s="195"/>
      <c r="R126" s="142"/>
      <c r="T126" s="143" t="s">
        <v>5</v>
      </c>
      <c r="U126" s="40" t="s">
        <v>38</v>
      </c>
      <c r="V126" s="144">
        <v>8.9999999999999993E-3</v>
      </c>
      <c r="W126" s="144">
        <f t="shared" si="1"/>
        <v>2.587968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141</v>
      </c>
      <c r="AT126" s="18" t="s">
        <v>137</v>
      </c>
      <c r="AU126" s="18" t="s">
        <v>142</v>
      </c>
      <c r="AY126" s="18" t="s">
        <v>136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142</v>
      </c>
      <c r="BK126" s="147">
        <f t="shared" si="9"/>
        <v>0</v>
      </c>
      <c r="BL126" s="18" t="s">
        <v>141</v>
      </c>
      <c r="BM126" s="18" t="s">
        <v>155</v>
      </c>
    </row>
    <row r="127" spans="2:65" s="1" customFormat="1" ht="25.5" customHeight="1">
      <c r="B127" s="137"/>
      <c r="C127" s="138" t="s">
        <v>148</v>
      </c>
      <c r="D127" s="138" t="s">
        <v>137</v>
      </c>
      <c r="E127" s="139" t="s">
        <v>156</v>
      </c>
      <c r="F127" s="196" t="s">
        <v>157</v>
      </c>
      <c r="G127" s="196"/>
      <c r="H127" s="196"/>
      <c r="I127" s="196"/>
      <c r="J127" s="140" t="s">
        <v>140</v>
      </c>
      <c r="K127" s="141">
        <v>35.200000000000003</v>
      </c>
      <c r="L127" s="195"/>
      <c r="M127" s="195"/>
      <c r="N127" s="195">
        <f t="shared" si="0"/>
        <v>0</v>
      </c>
      <c r="O127" s="195"/>
      <c r="P127" s="195"/>
      <c r="Q127" s="195"/>
      <c r="R127" s="142"/>
      <c r="T127" s="143" t="s">
        <v>5</v>
      </c>
      <c r="U127" s="40" t="s">
        <v>38</v>
      </c>
      <c r="V127" s="144">
        <v>1.1719999999999999</v>
      </c>
      <c r="W127" s="144">
        <f t="shared" si="1"/>
        <v>41.254400000000004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141</v>
      </c>
      <c r="AT127" s="18" t="s">
        <v>137</v>
      </c>
      <c r="AU127" s="18" t="s">
        <v>142</v>
      </c>
      <c r="AY127" s="18" t="s">
        <v>136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142</v>
      </c>
      <c r="BK127" s="147">
        <f t="shared" si="9"/>
        <v>0</v>
      </c>
      <c r="BL127" s="18" t="s">
        <v>141</v>
      </c>
      <c r="BM127" s="18" t="s">
        <v>158</v>
      </c>
    </row>
    <row r="128" spans="2:65" s="9" customFormat="1" ht="29.85" customHeight="1">
      <c r="B128" s="126"/>
      <c r="C128" s="127"/>
      <c r="D128" s="136" t="s">
        <v>113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03">
        <f>BK128</f>
        <v>0</v>
      </c>
      <c r="O128" s="204"/>
      <c r="P128" s="204"/>
      <c r="Q128" s="204"/>
      <c r="R128" s="129"/>
      <c r="T128" s="130"/>
      <c r="U128" s="127"/>
      <c r="V128" s="127"/>
      <c r="W128" s="131">
        <f>SUM(W129:W130)</f>
        <v>19.613307599999999</v>
      </c>
      <c r="X128" s="127"/>
      <c r="Y128" s="131">
        <f>SUM(Y129:Y130)</f>
        <v>72.593184239999999</v>
      </c>
      <c r="Z128" s="127"/>
      <c r="AA128" s="132">
        <f>SUM(AA129:AA130)</f>
        <v>0</v>
      </c>
      <c r="AR128" s="133" t="s">
        <v>78</v>
      </c>
      <c r="AT128" s="134" t="s">
        <v>70</v>
      </c>
      <c r="AU128" s="134" t="s">
        <v>78</v>
      </c>
      <c r="AY128" s="133" t="s">
        <v>136</v>
      </c>
      <c r="BK128" s="135">
        <f>SUM(BK129:BK130)</f>
        <v>0</v>
      </c>
    </row>
    <row r="129" spans="2:65" s="1" customFormat="1" ht="25.5" customHeight="1">
      <c r="B129" s="137"/>
      <c r="C129" s="138" t="s">
        <v>159</v>
      </c>
      <c r="D129" s="138" t="s">
        <v>137</v>
      </c>
      <c r="E129" s="139" t="s">
        <v>160</v>
      </c>
      <c r="F129" s="196" t="s">
        <v>161</v>
      </c>
      <c r="G129" s="196"/>
      <c r="H129" s="196"/>
      <c r="I129" s="196"/>
      <c r="J129" s="140" t="s">
        <v>140</v>
      </c>
      <c r="K129" s="141">
        <v>3.6</v>
      </c>
      <c r="L129" s="195"/>
      <c r="M129" s="195"/>
      <c r="N129" s="195">
        <f>ROUND(L129*K129,3)</f>
        <v>0</v>
      </c>
      <c r="O129" s="195"/>
      <c r="P129" s="195"/>
      <c r="Q129" s="195"/>
      <c r="R129" s="142"/>
      <c r="T129" s="143" t="s">
        <v>5</v>
      </c>
      <c r="U129" s="40" t="s">
        <v>38</v>
      </c>
      <c r="V129" s="144">
        <v>0.90824000000000005</v>
      </c>
      <c r="W129" s="144">
        <f>V129*K129</f>
        <v>3.2696640000000001</v>
      </c>
      <c r="X129" s="144">
        <v>2.0663999999999998</v>
      </c>
      <c r="Y129" s="144">
        <f>X129*K129</f>
        <v>7.4390399999999994</v>
      </c>
      <c r="Z129" s="144">
        <v>0</v>
      </c>
      <c r="AA129" s="145">
        <f>Z129*K129</f>
        <v>0</v>
      </c>
      <c r="AR129" s="18" t="s">
        <v>141</v>
      </c>
      <c r="AT129" s="18" t="s">
        <v>137</v>
      </c>
      <c r="AU129" s="18" t="s">
        <v>142</v>
      </c>
      <c r="AY129" s="18" t="s">
        <v>136</v>
      </c>
      <c r="BE129" s="146">
        <f>IF(U129="základná",N129,0)</f>
        <v>0</v>
      </c>
      <c r="BF129" s="146">
        <f>IF(U129="znížená",N129,0)</f>
        <v>0</v>
      </c>
      <c r="BG129" s="146">
        <f>IF(U129="zákl. prenesená",N129,0)</f>
        <v>0</v>
      </c>
      <c r="BH129" s="146">
        <f>IF(U129="zníž. prenesená",N129,0)</f>
        <v>0</v>
      </c>
      <c r="BI129" s="146">
        <f>IF(U129="nulová",N129,0)</f>
        <v>0</v>
      </c>
      <c r="BJ129" s="18" t="s">
        <v>142</v>
      </c>
      <c r="BK129" s="147">
        <f>ROUND(L129*K129,3)</f>
        <v>0</v>
      </c>
      <c r="BL129" s="18" t="s">
        <v>141</v>
      </c>
      <c r="BM129" s="18" t="s">
        <v>162</v>
      </c>
    </row>
    <row r="130" spans="2:65" s="1" customFormat="1" ht="25.5" customHeight="1">
      <c r="B130" s="137"/>
      <c r="C130" s="138" t="s">
        <v>151</v>
      </c>
      <c r="D130" s="138" t="s">
        <v>137</v>
      </c>
      <c r="E130" s="139" t="s">
        <v>163</v>
      </c>
      <c r="F130" s="196" t="s">
        <v>164</v>
      </c>
      <c r="G130" s="196"/>
      <c r="H130" s="196"/>
      <c r="I130" s="196"/>
      <c r="J130" s="140" t="s">
        <v>140</v>
      </c>
      <c r="K130" s="141">
        <v>28.152000000000001</v>
      </c>
      <c r="L130" s="195"/>
      <c r="M130" s="195"/>
      <c r="N130" s="195">
        <f>ROUND(L130*K130,3)</f>
        <v>0</v>
      </c>
      <c r="O130" s="195"/>
      <c r="P130" s="195"/>
      <c r="Q130" s="195"/>
      <c r="R130" s="142"/>
      <c r="T130" s="143" t="s">
        <v>5</v>
      </c>
      <c r="U130" s="40" t="s">
        <v>38</v>
      </c>
      <c r="V130" s="144">
        <v>0.58055000000000001</v>
      </c>
      <c r="W130" s="144">
        <f>V130*K130</f>
        <v>16.3436436</v>
      </c>
      <c r="X130" s="144">
        <v>2.3143699999999998</v>
      </c>
      <c r="Y130" s="144">
        <f>X130*K130</f>
        <v>65.154144239999994</v>
      </c>
      <c r="Z130" s="144">
        <v>0</v>
      </c>
      <c r="AA130" s="145">
        <f>Z130*K130</f>
        <v>0</v>
      </c>
      <c r="AR130" s="18" t="s">
        <v>141</v>
      </c>
      <c r="AT130" s="18" t="s">
        <v>137</v>
      </c>
      <c r="AU130" s="18" t="s">
        <v>142</v>
      </c>
      <c r="AY130" s="18" t="s">
        <v>136</v>
      </c>
      <c r="BE130" s="146">
        <f>IF(U130="základná",N130,0)</f>
        <v>0</v>
      </c>
      <c r="BF130" s="146">
        <f>IF(U130="znížená",N130,0)</f>
        <v>0</v>
      </c>
      <c r="BG130" s="146">
        <f>IF(U130="zákl. prenesená",N130,0)</f>
        <v>0</v>
      </c>
      <c r="BH130" s="146">
        <f>IF(U130="zníž. prenesená",N130,0)</f>
        <v>0</v>
      </c>
      <c r="BI130" s="146">
        <f>IF(U130="nulová",N130,0)</f>
        <v>0</v>
      </c>
      <c r="BJ130" s="18" t="s">
        <v>142</v>
      </c>
      <c r="BK130" s="147">
        <f>ROUND(L130*K130,3)</f>
        <v>0</v>
      </c>
      <c r="BL130" s="18" t="s">
        <v>141</v>
      </c>
      <c r="BM130" s="18" t="s">
        <v>165</v>
      </c>
    </row>
    <row r="131" spans="2:65" s="9" customFormat="1" ht="29.85" customHeight="1">
      <c r="B131" s="126"/>
      <c r="C131" s="127"/>
      <c r="D131" s="136" t="s">
        <v>114</v>
      </c>
      <c r="E131" s="136"/>
      <c r="F131" s="136"/>
      <c r="G131" s="136"/>
      <c r="H131" s="136"/>
      <c r="I131" s="136"/>
      <c r="J131" s="136"/>
      <c r="K131" s="136"/>
      <c r="L131" s="136"/>
      <c r="M131" s="136"/>
      <c r="N131" s="203">
        <f>BK131</f>
        <v>0</v>
      </c>
      <c r="O131" s="204"/>
      <c r="P131" s="204"/>
      <c r="Q131" s="204"/>
      <c r="R131" s="129"/>
      <c r="T131" s="130"/>
      <c r="U131" s="127"/>
      <c r="V131" s="127"/>
      <c r="W131" s="131">
        <f>SUM(W132:W133)</f>
        <v>65.690437500000002</v>
      </c>
      <c r="X131" s="127"/>
      <c r="Y131" s="131">
        <f>SUM(Y132:Y133)</f>
        <v>39.351831156000003</v>
      </c>
      <c r="Z131" s="127"/>
      <c r="AA131" s="132">
        <f>SUM(AA132:AA133)</f>
        <v>0</v>
      </c>
      <c r="AR131" s="133" t="s">
        <v>78</v>
      </c>
      <c r="AT131" s="134" t="s">
        <v>70</v>
      </c>
      <c r="AU131" s="134" t="s">
        <v>78</v>
      </c>
      <c r="AY131" s="133" t="s">
        <v>136</v>
      </c>
      <c r="BK131" s="135">
        <f>SUM(BK132:BK133)</f>
        <v>0</v>
      </c>
    </row>
    <row r="132" spans="2:65" s="1" customFormat="1" ht="25.5" customHeight="1">
      <c r="B132" s="137"/>
      <c r="C132" s="138" t="s">
        <v>166</v>
      </c>
      <c r="D132" s="138" t="s">
        <v>137</v>
      </c>
      <c r="E132" s="139" t="s">
        <v>167</v>
      </c>
      <c r="F132" s="196" t="s">
        <v>168</v>
      </c>
      <c r="G132" s="196"/>
      <c r="H132" s="196"/>
      <c r="I132" s="196"/>
      <c r="J132" s="140" t="s">
        <v>140</v>
      </c>
      <c r="K132" s="141">
        <v>2.25</v>
      </c>
      <c r="L132" s="195"/>
      <c r="M132" s="195"/>
      <c r="N132" s="195">
        <f>ROUND(L132*K132,3)</f>
        <v>0</v>
      </c>
      <c r="O132" s="195"/>
      <c r="P132" s="195"/>
      <c r="Q132" s="195"/>
      <c r="R132" s="142"/>
      <c r="T132" s="143" t="s">
        <v>5</v>
      </c>
      <c r="U132" s="40" t="s">
        <v>38</v>
      </c>
      <c r="V132" s="144">
        <v>3.48759</v>
      </c>
      <c r="W132" s="144">
        <f>V132*K132</f>
        <v>7.8470775000000001</v>
      </c>
      <c r="X132" s="144">
        <v>2.1549187359999999</v>
      </c>
      <c r="Y132" s="144">
        <f>X132*K132</f>
        <v>4.8485671559999997</v>
      </c>
      <c r="Z132" s="144">
        <v>0</v>
      </c>
      <c r="AA132" s="145">
        <f>Z132*K132</f>
        <v>0</v>
      </c>
      <c r="AR132" s="18" t="s">
        <v>141</v>
      </c>
      <c r="AT132" s="18" t="s">
        <v>137</v>
      </c>
      <c r="AU132" s="18" t="s">
        <v>142</v>
      </c>
      <c r="AY132" s="18" t="s">
        <v>136</v>
      </c>
      <c r="BE132" s="146">
        <f>IF(U132="základná",N132,0)</f>
        <v>0</v>
      </c>
      <c r="BF132" s="146">
        <f>IF(U132="znížená",N132,0)</f>
        <v>0</v>
      </c>
      <c r="BG132" s="146">
        <f>IF(U132="zákl. prenesená",N132,0)</f>
        <v>0</v>
      </c>
      <c r="BH132" s="146">
        <f>IF(U132="zníž. prenesená",N132,0)</f>
        <v>0</v>
      </c>
      <c r="BI132" s="146">
        <f>IF(U132="nulová",N132,0)</f>
        <v>0</v>
      </c>
      <c r="BJ132" s="18" t="s">
        <v>142</v>
      </c>
      <c r="BK132" s="147">
        <f>ROUND(L132*K132,3)</f>
        <v>0</v>
      </c>
      <c r="BL132" s="18" t="s">
        <v>141</v>
      </c>
      <c r="BM132" s="18" t="s">
        <v>169</v>
      </c>
    </row>
    <row r="133" spans="2:65" s="1" customFormat="1" ht="25.5" customHeight="1">
      <c r="B133" s="137"/>
      <c r="C133" s="138" t="s">
        <v>155</v>
      </c>
      <c r="D133" s="138" t="s">
        <v>137</v>
      </c>
      <c r="E133" s="139" t="s">
        <v>170</v>
      </c>
      <c r="F133" s="196" t="s">
        <v>171</v>
      </c>
      <c r="G133" s="196"/>
      <c r="H133" s="196"/>
      <c r="I133" s="196"/>
      <c r="J133" s="140" t="s">
        <v>140</v>
      </c>
      <c r="K133" s="141">
        <v>16</v>
      </c>
      <c r="L133" s="195"/>
      <c r="M133" s="195"/>
      <c r="N133" s="195">
        <f>ROUND(L133*K133,3)</f>
        <v>0</v>
      </c>
      <c r="O133" s="195"/>
      <c r="P133" s="195"/>
      <c r="Q133" s="195"/>
      <c r="R133" s="142"/>
      <c r="T133" s="143" t="s">
        <v>5</v>
      </c>
      <c r="U133" s="40" t="s">
        <v>38</v>
      </c>
      <c r="V133" s="144">
        <v>3.6152099999999998</v>
      </c>
      <c r="W133" s="144">
        <f>V133*K133</f>
        <v>57.843359999999997</v>
      </c>
      <c r="X133" s="144">
        <v>2.1564540000000001</v>
      </c>
      <c r="Y133" s="144">
        <f>X133*K133</f>
        <v>34.503264000000001</v>
      </c>
      <c r="Z133" s="144">
        <v>0</v>
      </c>
      <c r="AA133" s="145">
        <f>Z133*K133</f>
        <v>0</v>
      </c>
      <c r="AR133" s="18" t="s">
        <v>141</v>
      </c>
      <c r="AT133" s="18" t="s">
        <v>137</v>
      </c>
      <c r="AU133" s="18" t="s">
        <v>142</v>
      </c>
      <c r="AY133" s="18" t="s">
        <v>136</v>
      </c>
      <c r="BE133" s="146">
        <f>IF(U133="základná",N133,0)</f>
        <v>0</v>
      </c>
      <c r="BF133" s="146">
        <f>IF(U133="znížená",N133,0)</f>
        <v>0</v>
      </c>
      <c r="BG133" s="146">
        <f>IF(U133="zákl. prenesená",N133,0)</f>
        <v>0</v>
      </c>
      <c r="BH133" s="146">
        <f>IF(U133="zníž. prenesená",N133,0)</f>
        <v>0</v>
      </c>
      <c r="BI133" s="146">
        <f>IF(U133="nulová",N133,0)</f>
        <v>0</v>
      </c>
      <c r="BJ133" s="18" t="s">
        <v>142</v>
      </c>
      <c r="BK133" s="147">
        <f>ROUND(L133*K133,3)</f>
        <v>0</v>
      </c>
      <c r="BL133" s="18" t="s">
        <v>141</v>
      </c>
      <c r="BM133" s="18" t="s">
        <v>10</v>
      </c>
    </row>
    <row r="134" spans="2:65" s="9" customFormat="1" ht="29.85" customHeight="1">
      <c r="B134" s="126"/>
      <c r="C134" s="127"/>
      <c r="D134" s="136" t="s">
        <v>115</v>
      </c>
      <c r="E134" s="136"/>
      <c r="F134" s="136"/>
      <c r="G134" s="136"/>
      <c r="H134" s="136"/>
      <c r="I134" s="136"/>
      <c r="J134" s="136"/>
      <c r="K134" s="136"/>
      <c r="L134" s="136"/>
      <c r="M134" s="136"/>
      <c r="N134" s="203">
        <f>BK134</f>
        <v>0</v>
      </c>
      <c r="O134" s="204"/>
      <c r="P134" s="204"/>
      <c r="Q134" s="204"/>
      <c r="R134" s="129"/>
      <c r="T134" s="130"/>
      <c r="U134" s="127"/>
      <c r="V134" s="127"/>
      <c r="W134" s="131">
        <f>SUM(W135:W137)</f>
        <v>57.93112</v>
      </c>
      <c r="X134" s="127"/>
      <c r="Y134" s="131">
        <f>SUM(Y135:Y137)</f>
        <v>512.61473999999998</v>
      </c>
      <c r="Z134" s="127"/>
      <c r="AA134" s="132">
        <f>SUM(AA135:AA137)</f>
        <v>0</v>
      </c>
      <c r="AR134" s="133" t="s">
        <v>78</v>
      </c>
      <c r="AT134" s="134" t="s">
        <v>70</v>
      </c>
      <c r="AU134" s="134" t="s">
        <v>78</v>
      </c>
      <c r="AY134" s="133" t="s">
        <v>136</v>
      </c>
      <c r="BK134" s="135">
        <f>SUM(BK135:BK137)</f>
        <v>0</v>
      </c>
    </row>
    <row r="135" spans="2:65" s="1" customFormat="1" ht="38.25" customHeight="1">
      <c r="B135" s="137"/>
      <c r="C135" s="138" t="s">
        <v>172</v>
      </c>
      <c r="D135" s="138" t="s">
        <v>137</v>
      </c>
      <c r="E135" s="139" t="s">
        <v>173</v>
      </c>
      <c r="F135" s="196" t="s">
        <v>174</v>
      </c>
      <c r="G135" s="196"/>
      <c r="H135" s="196"/>
      <c r="I135" s="196"/>
      <c r="J135" s="140" t="s">
        <v>175</v>
      </c>
      <c r="K135" s="141">
        <v>1051</v>
      </c>
      <c r="L135" s="195"/>
      <c r="M135" s="195"/>
      <c r="N135" s="195">
        <f>ROUND(L135*K135,3)</f>
        <v>0</v>
      </c>
      <c r="O135" s="195"/>
      <c r="P135" s="195"/>
      <c r="Q135" s="195"/>
      <c r="R135" s="142"/>
      <c r="T135" s="143" t="s">
        <v>5</v>
      </c>
      <c r="U135" s="40" t="s">
        <v>38</v>
      </c>
      <c r="V135" s="144">
        <v>5.5120000000000002E-2</v>
      </c>
      <c r="W135" s="144">
        <f>V135*K135</f>
        <v>57.93112</v>
      </c>
      <c r="X135" s="144">
        <v>0.48774000000000001</v>
      </c>
      <c r="Y135" s="144">
        <f>X135*K135</f>
        <v>512.61473999999998</v>
      </c>
      <c r="Z135" s="144">
        <v>0</v>
      </c>
      <c r="AA135" s="145">
        <f>Z135*K135</f>
        <v>0</v>
      </c>
      <c r="AR135" s="18" t="s">
        <v>141</v>
      </c>
      <c r="AT135" s="18" t="s">
        <v>137</v>
      </c>
      <c r="AU135" s="18" t="s">
        <v>142</v>
      </c>
      <c r="AY135" s="18" t="s">
        <v>136</v>
      </c>
      <c r="BE135" s="146">
        <f>IF(U135="základná",N135,0)</f>
        <v>0</v>
      </c>
      <c r="BF135" s="146">
        <f>IF(U135="znížená",N135,0)</f>
        <v>0</v>
      </c>
      <c r="BG135" s="146">
        <f>IF(U135="zákl. prenesená",N135,0)</f>
        <v>0</v>
      </c>
      <c r="BH135" s="146">
        <f>IF(U135="zníž. prenesená",N135,0)</f>
        <v>0</v>
      </c>
      <c r="BI135" s="146">
        <f>IF(U135="nulová",N135,0)</f>
        <v>0</v>
      </c>
      <c r="BJ135" s="18" t="s">
        <v>142</v>
      </c>
      <c r="BK135" s="147">
        <f>ROUND(L135*K135,3)</f>
        <v>0</v>
      </c>
      <c r="BL135" s="18" t="s">
        <v>141</v>
      </c>
      <c r="BM135" s="18" t="s">
        <v>176</v>
      </c>
    </row>
    <row r="136" spans="2:65" s="1" customFormat="1" ht="25.5" customHeight="1">
      <c r="B136" s="137"/>
      <c r="C136" s="138" t="s">
        <v>158</v>
      </c>
      <c r="D136" s="138" t="s">
        <v>137</v>
      </c>
      <c r="E136" s="139" t="s">
        <v>177</v>
      </c>
      <c r="F136" s="196" t="s">
        <v>178</v>
      </c>
      <c r="G136" s="196"/>
      <c r="H136" s="196"/>
      <c r="I136" s="196"/>
      <c r="J136" s="140" t="s">
        <v>175</v>
      </c>
      <c r="K136" s="141">
        <v>970</v>
      </c>
      <c r="L136" s="195"/>
      <c r="M136" s="195"/>
      <c r="N136" s="195">
        <f>ROUND(L136*K136,3)</f>
        <v>0</v>
      </c>
      <c r="O136" s="195"/>
      <c r="P136" s="195"/>
      <c r="Q136" s="195"/>
      <c r="R136" s="142"/>
      <c r="T136" s="143" t="s">
        <v>5</v>
      </c>
      <c r="U136" s="40" t="s">
        <v>38</v>
      </c>
      <c r="V136" s="144">
        <v>0</v>
      </c>
      <c r="W136" s="144">
        <f>V136*K136</f>
        <v>0</v>
      </c>
      <c r="X136" s="144">
        <v>0</v>
      </c>
      <c r="Y136" s="144">
        <f>X136*K136</f>
        <v>0</v>
      </c>
      <c r="Z136" s="144">
        <v>0</v>
      </c>
      <c r="AA136" s="145">
        <f>Z136*K136</f>
        <v>0</v>
      </c>
      <c r="AR136" s="18" t="s">
        <v>141</v>
      </c>
      <c r="AT136" s="18" t="s">
        <v>137</v>
      </c>
      <c r="AU136" s="18" t="s">
        <v>142</v>
      </c>
      <c r="AY136" s="18" t="s">
        <v>136</v>
      </c>
      <c r="BE136" s="146">
        <f>IF(U136="základná",N136,0)</f>
        <v>0</v>
      </c>
      <c r="BF136" s="146">
        <f>IF(U136="znížená",N136,0)</f>
        <v>0</v>
      </c>
      <c r="BG136" s="146">
        <f>IF(U136="zákl. prenesená",N136,0)</f>
        <v>0</v>
      </c>
      <c r="BH136" s="146">
        <f>IF(U136="zníž. prenesená",N136,0)</f>
        <v>0</v>
      </c>
      <c r="BI136" s="146">
        <f>IF(U136="nulová",N136,0)</f>
        <v>0</v>
      </c>
      <c r="BJ136" s="18" t="s">
        <v>142</v>
      </c>
      <c r="BK136" s="147">
        <f>ROUND(L136*K136,3)</f>
        <v>0</v>
      </c>
      <c r="BL136" s="18" t="s">
        <v>141</v>
      </c>
      <c r="BM136" s="18" t="s">
        <v>179</v>
      </c>
    </row>
    <row r="137" spans="2:65" s="1" customFormat="1" ht="25.5" customHeight="1">
      <c r="B137" s="137"/>
      <c r="C137" s="138" t="s">
        <v>180</v>
      </c>
      <c r="D137" s="138" t="s">
        <v>137</v>
      </c>
      <c r="E137" s="139" t="s">
        <v>181</v>
      </c>
      <c r="F137" s="196" t="s">
        <v>182</v>
      </c>
      <c r="G137" s="196"/>
      <c r="H137" s="196"/>
      <c r="I137" s="196"/>
      <c r="J137" s="140" t="s">
        <v>175</v>
      </c>
      <c r="K137" s="141">
        <v>81</v>
      </c>
      <c r="L137" s="195"/>
      <c r="M137" s="195"/>
      <c r="N137" s="195">
        <f>ROUND(L137*K137,3)</f>
        <v>0</v>
      </c>
      <c r="O137" s="195"/>
      <c r="P137" s="195"/>
      <c r="Q137" s="195"/>
      <c r="R137" s="142"/>
      <c r="T137" s="143" t="s">
        <v>5</v>
      </c>
      <c r="U137" s="40" t="s">
        <v>38</v>
      </c>
      <c r="V137" s="144">
        <v>0</v>
      </c>
      <c r="W137" s="144">
        <f>V137*K137</f>
        <v>0</v>
      </c>
      <c r="X137" s="144">
        <v>0</v>
      </c>
      <c r="Y137" s="144">
        <f>X137*K137</f>
        <v>0</v>
      </c>
      <c r="Z137" s="144">
        <v>0</v>
      </c>
      <c r="AA137" s="145">
        <f>Z137*K137</f>
        <v>0</v>
      </c>
      <c r="AR137" s="18" t="s">
        <v>141</v>
      </c>
      <c r="AT137" s="18" t="s">
        <v>137</v>
      </c>
      <c r="AU137" s="18" t="s">
        <v>142</v>
      </c>
      <c r="AY137" s="18" t="s">
        <v>136</v>
      </c>
      <c r="BE137" s="146">
        <f>IF(U137="základná",N137,0)</f>
        <v>0</v>
      </c>
      <c r="BF137" s="146">
        <f>IF(U137="znížená",N137,0)</f>
        <v>0</v>
      </c>
      <c r="BG137" s="146">
        <f>IF(U137="zákl. prenesená",N137,0)</f>
        <v>0</v>
      </c>
      <c r="BH137" s="146">
        <f>IF(U137="zníž. prenesená",N137,0)</f>
        <v>0</v>
      </c>
      <c r="BI137" s="146">
        <f>IF(U137="nulová",N137,0)</f>
        <v>0</v>
      </c>
      <c r="BJ137" s="18" t="s">
        <v>142</v>
      </c>
      <c r="BK137" s="147">
        <f>ROUND(L137*K137,3)</f>
        <v>0</v>
      </c>
      <c r="BL137" s="18" t="s">
        <v>141</v>
      </c>
      <c r="BM137" s="18" t="s">
        <v>183</v>
      </c>
    </row>
    <row r="138" spans="2:65" s="9" customFormat="1" ht="29.85" customHeight="1">
      <c r="B138" s="126"/>
      <c r="C138" s="127"/>
      <c r="D138" s="136" t="s">
        <v>116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203">
        <f>BK138</f>
        <v>0</v>
      </c>
      <c r="O138" s="204"/>
      <c r="P138" s="204"/>
      <c r="Q138" s="204"/>
      <c r="R138" s="129"/>
      <c r="T138" s="130"/>
      <c r="U138" s="127"/>
      <c r="V138" s="127"/>
      <c r="W138" s="131">
        <f>SUM(W139:W141)</f>
        <v>67.200822759999994</v>
      </c>
      <c r="X138" s="127"/>
      <c r="Y138" s="131">
        <f>SUM(Y139:Y141)</f>
        <v>4.4301104479359994</v>
      </c>
      <c r="Z138" s="127"/>
      <c r="AA138" s="132">
        <f>SUM(AA139:AA141)</f>
        <v>0</v>
      </c>
      <c r="AR138" s="133" t="s">
        <v>78</v>
      </c>
      <c r="AT138" s="134" t="s">
        <v>70</v>
      </c>
      <c r="AU138" s="134" t="s">
        <v>78</v>
      </c>
      <c r="AY138" s="133" t="s">
        <v>136</v>
      </c>
      <c r="BK138" s="135">
        <f>SUM(BK139:BK141)</f>
        <v>0</v>
      </c>
    </row>
    <row r="139" spans="2:65" s="1" customFormat="1" ht="25.5" customHeight="1">
      <c r="B139" s="137"/>
      <c r="C139" s="138" t="s">
        <v>162</v>
      </c>
      <c r="D139" s="138" t="s">
        <v>137</v>
      </c>
      <c r="E139" s="139" t="s">
        <v>184</v>
      </c>
      <c r="F139" s="196" t="s">
        <v>185</v>
      </c>
      <c r="G139" s="196"/>
      <c r="H139" s="196"/>
      <c r="I139" s="196"/>
      <c r="J139" s="140" t="s">
        <v>175</v>
      </c>
      <c r="K139" s="141">
        <v>50</v>
      </c>
      <c r="L139" s="195"/>
      <c r="M139" s="195"/>
      <c r="N139" s="195">
        <f>ROUND(L139*K139,3)</f>
        <v>0</v>
      </c>
      <c r="O139" s="195"/>
      <c r="P139" s="195"/>
      <c r="Q139" s="195"/>
      <c r="R139" s="142"/>
      <c r="T139" s="143" t="s">
        <v>5</v>
      </c>
      <c r="U139" s="40" t="s">
        <v>38</v>
      </c>
      <c r="V139" s="144">
        <v>0</v>
      </c>
      <c r="W139" s="144">
        <f>V139*K139</f>
        <v>0</v>
      </c>
      <c r="X139" s="144">
        <v>0</v>
      </c>
      <c r="Y139" s="144">
        <f>X139*K139</f>
        <v>0</v>
      </c>
      <c r="Z139" s="144">
        <v>0</v>
      </c>
      <c r="AA139" s="145">
        <f>Z139*K139</f>
        <v>0</v>
      </c>
      <c r="AR139" s="18" t="s">
        <v>141</v>
      </c>
      <c r="AT139" s="18" t="s">
        <v>137</v>
      </c>
      <c r="AU139" s="18" t="s">
        <v>142</v>
      </c>
      <c r="AY139" s="18" t="s">
        <v>136</v>
      </c>
      <c r="BE139" s="146">
        <f>IF(U139="základná",N139,0)</f>
        <v>0</v>
      </c>
      <c r="BF139" s="146">
        <f>IF(U139="znížená",N139,0)</f>
        <v>0</v>
      </c>
      <c r="BG139" s="146">
        <f>IF(U139="zákl. prenesená",N139,0)</f>
        <v>0</v>
      </c>
      <c r="BH139" s="146">
        <f>IF(U139="zníž. prenesená",N139,0)</f>
        <v>0</v>
      </c>
      <c r="BI139" s="146">
        <f>IF(U139="nulová",N139,0)</f>
        <v>0</v>
      </c>
      <c r="BJ139" s="18" t="s">
        <v>142</v>
      </c>
      <c r="BK139" s="147">
        <f>ROUND(L139*K139,3)</f>
        <v>0</v>
      </c>
      <c r="BL139" s="18" t="s">
        <v>141</v>
      </c>
      <c r="BM139" s="18" t="s">
        <v>186</v>
      </c>
    </row>
    <row r="140" spans="2:65" s="1" customFormat="1" ht="25.5" customHeight="1">
      <c r="B140" s="137"/>
      <c r="C140" s="138" t="s">
        <v>187</v>
      </c>
      <c r="D140" s="138" t="s">
        <v>137</v>
      </c>
      <c r="E140" s="139" t="s">
        <v>188</v>
      </c>
      <c r="F140" s="196" t="s">
        <v>189</v>
      </c>
      <c r="G140" s="196"/>
      <c r="H140" s="196"/>
      <c r="I140" s="196"/>
      <c r="J140" s="140" t="s">
        <v>175</v>
      </c>
      <c r="K140" s="141">
        <v>50</v>
      </c>
      <c r="L140" s="195"/>
      <c r="M140" s="195"/>
      <c r="N140" s="195">
        <f>ROUND(L140*K140,3)</f>
        <v>0</v>
      </c>
      <c r="O140" s="195"/>
      <c r="P140" s="195"/>
      <c r="Q140" s="195"/>
      <c r="R140" s="142"/>
      <c r="T140" s="143" t="s">
        <v>5</v>
      </c>
      <c r="U140" s="40" t="s">
        <v>38</v>
      </c>
      <c r="V140" s="144">
        <v>0.19520000000000001</v>
      </c>
      <c r="W140" s="144">
        <f>V140*K140</f>
        <v>9.76</v>
      </c>
      <c r="X140" s="144">
        <v>9.7849999999999999E-4</v>
      </c>
      <c r="Y140" s="144">
        <f>X140*K140</f>
        <v>4.8924999999999996E-2</v>
      </c>
      <c r="Z140" s="144">
        <v>0</v>
      </c>
      <c r="AA140" s="145">
        <f>Z140*K140</f>
        <v>0</v>
      </c>
      <c r="AR140" s="18" t="s">
        <v>141</v>
      </c>
      <c r="AT140" s="18" t="s">
        <v>137</v>
      </c>
      <c r="AU140" s="18" t="s">
        <v>142</v>
      </c>
      <c r="AY140" s="18" t="s">
        <v>136</v>
      </c>
      <c r="BE140" s="146">
        <f>IF(U140="základná",N140,0)</f>
        <v>0</v>
      </c>
      <c r="BF140" s="146">
        <f>IF(U140="znížená",N140,0)</f>
        <v>0</v>
      </c>
      <c r="BG140" s="146">
        <f>IF(U140="zákl. prenesená",N140,0)</f>
        <v>0</v>
      </c>
      <c r="BH140" s="146">
        <f>IF(U140="zníž. prenesená",N140,0)</f>
        <v>0</v>
      </c>
      <c r="BI140" s="146">
        <f>IF(U140="nulová",N140,0)</f>
        <v>0</v>
      </c>
      <c r="BJ140" s="18" t="s">
        <v>142</v>
      </c>
      <c r="BK140" s="147">
        <f>ROUND(L140*K140,3)</f>
        <v>0</v>
      </c>
      <c r="BL140" s="18" t="s">
        <v>141</v>
      </c>
      <c r="BM140" s="18" t="s">
        <v>190</v>
      </c>
    </row>
    <row r="141" spans="2:65" s="1" customFormat="1" ht="38.25" customHeight="1">
      <c r="B141" s="137"/>
      <c r="C141" s="138" t="s">
        <v>165</v>
      </c>
      <c r="D141" s="138" t="s">
        <v>137</v>
      </c>
      <c r="E141" s="139" t="s">
        <v>191</v>
      </c>
      <c r="F141" s="196" t="s">
        <v>192</v>
      </c>
      <c r="G141" s="196"/>
      <c r="H141" s="196"/>
      <c r="I141" s="196"/>
      <c r="J141" s="140" t="s">
        <v>193</v>
      </c>
      <c r="K141" s="141">
        <v>3.6419999999999999</v>
      </c>
      <c r="L141" s="195"/>
      <c r="M141" s="195"/>
      <c r="N141" s="195">
        <f>ROUND(L141*K141,3)</f>
        <v>0</v>
      </c>
      <c r="O141" s="195"/>
      <c r="P141" s="195"/>
      <c r="Q141" s="195"/>
      <c r="R141" s="142"/>
      <c r="T141" s="143" t="s">
        <v>5</v>
      </c>
      <c r="U141" s="40" t="s">
        <v>38</v>
      </c>
      <c r="V141" s="144">
        <v>15.77178</v>
      </c>
      <c r="W141" s="144">
        <f>V141*K141</f>
        <v>57.440822759999996</v>
      </c>
      <c r="X141" s="144">
        <v>1.202961408</v>
      </c>
      <c r="Y141" s="144">
        <f>X141*K141</f>
        <v>4.3811854479359997</v>
      </c>
      <c r="Z141" s="144">
        <v>0</v>
      </c>
      <c r="AA141" s="145">
        <f>Z141*K141</f>
        <v>0</v>
      </c>
      <c r="AR141" s="18" t="s">
        <v>141</v>
      </c>
      <c r="AT141" s="18" t="s">
        <v>137</v>
      </c>
      <c r="AU141" s="18" t="s">
        <v>142</v>
      </c>
      <c r="AY141" s="18" t="s">
        <v>136</v>
      </c>
      <c r="BE141" s="146">
        <f>IF(U141="základná",N141,0)</f>
        <v>0</v>
      </c>
      <c r="BF141" s="146">
        <f>IF(U141="znížená",N141,0)</f>
        <v>0</v>
      </c>
      <c r="BG141" s="146">
        <f>IF(U141="zákl. prenesená",N141,0)</f>
        <v>0</v>
      </c>
      <c r="BH141" s="146">
        <f>IF(U141="zníž. prenesená",N141,0)</f>
        <v>0</v>
      </c>
      <c r="BI141" s="146">
        <f>IF(U141="nulová",N141,0)</f>
        <v>0</v>
      </c>
      <c r="BJ141" s="18" t="s">
        <v>142</v>
      </c>
      <c r="BK141" s="147">
        <f>ROUND(L141*K141,3)</f>
        <v>0</v>
      </c>
      <c r="BL141" s="18" t="s">
        <v>141</v>
      </c>
      <c r="BM141" s="18" t="s">
        <v>194</v>
      </c>
    </row>
    <row r="142" spans="2:65" s="9" customFormat="1" ht="29.85" customHeight="1">
      <c r="B142" s="126"/>
      <c r="C142" s="127"/>
      <c r="D142" s="136" t="s">
        <v>117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203">
        <f>BK142</f>
        <v>0</v>
      </c>
      <c r="O142" s="204"/>
      <c r="P142" s="204"/>
      <c r="Q142" s="204"/>
      <c r="R142" s="129"/>
      <c r="T142" s="130"/>
      <c r="U142" s="127"/>
      <c r="V142" s="127"/>
      <c r="W142" s="131">
        <f>W143</f>
        <v>30.545669999999998</v>
      </c>
      <c r="X142" s="127"/>
      <c r="Y142" s="131">
        <f>Y143</f>
        <v>0</v>
      </c>
      <c r="Z142" s="127"/>
      <c r="AA142" s="132">
        <f>AA143</f>
        <v>0</v>
      </c>
      <c r="AR142" s="133" t="s">
        <v>78</v>
      </c>
      <c r="AT142" s="134" t="s">
        <v>70</v>
      </c>
      <c r="AU142" s="134" t="s">
        <v>78</v>
      </c>
      <c r="AY142" s="133" t="s">
        <v>136</v>
      </c>
      <c r="BK142" s="135">
        <f>BK143</f>
        <v>0</v>
      </c>
    </row>
    <row r="143" spans="2:65" s="1" customFormat="1" ht="38.25" customHeight="1">
      <c r="B143" s="137"/>
      <c r="C143" s="138" t="s">
        <v>195</v>
      </c>
      <c r="D143" s="138" t="s">
        <v>137</v>
      </c>
      <c r="E143" s="139" t="s">
        <v>196</v>
      </c>
      <c r="F143" s="196" t="s">
        <v>197</v>
      </c>
      <c r="G143" s="196"/>
      <c r="H143" s="196"/>
      <c r="I143" s="196"/>
      <c r="J143" s="140" t="s">
        <v>193</v>
      </c>
      <c r="K143" s="141">
        <v>1018.189</v>
      </c>
      <c r="L143" s="195"/>
      <c r="M143" s="195"/>
      <c r="N143" s="195">
        <f>ROUND(L143*K143,3)</f>
        <v>0</v>
      </c>
      <c r="O143" s="195"/>
      <c r="P143" s="195"/>
      <c r="Q143" s="195"/>
      <c r="R143" s="142"/>
      <c r="T143" s="143" t="s">
        <v>5</v>
      </c>
      <c r="U143" s="40" t="s">
        <v>38</v>
      </c>
      <c r="V143" s="144">
        <v>0.03</v>
      </c>
      <c r="W143" s="144">
        <f>V143*K143</f>
        <v>30.545669999999998</v>
      </c>
      <c r="X143" s="144">
        <v>0</v>
      </c>
      <c r="Y143" s="144">
        <f>X143*K143</f>
        <v>0</v>
      </c>
      <c r="Z143" s="144">
        <v>0</v>
      </c>
      <c r="AA143" s="145">
        <f>Z143*K143</f>
        <v>0</v>
      </c>
      <c r="AR143" s="18" t="s">
        <v>141</v>
      </c>
      <c r="AT143" s="18" t="s">
        <v>137</v>
      </c>
      <c r="AU143" s="18" t="s">
        <v>142</v>
      </c>
      <c r="AY143" s="18" t="s">
        <v>136</v>
      </c>
      <c r="BE143" s="146">
        <f>IF(U143="základná",N143,0)</f>
        <v>0</v>
      </c>
      <c r="BF143" s="146">
        <f>IF(U143="znížená",N143,0)</f>
        <v>0</v>
      </c>
      <c r="BG143" s="146">
        <f>IF(U143="zákl. prenesená",N143,0)</f>
        <v>0</v>
      </c>
      <c r="BH143" s="146">
        <f>IF(U143="zníž. prenesená",N143,0)</f>
        <v>0</v>
      </c>
      <c r="BI143" s="146">
        <f>IF(U143="nulová",N143,0)</f>
        <v>0</v>
      </c>
      <c r="BJ143" s="18" t="s">
        <v>142</v>
      </c>
      <c r="BK143" s="147">
        <f>ROUND(L143*K143,3)</f>
        <v>0</v>
      </c>
      <c r="BL143" s="18" t="s">
        <v>141</v>
      </c>
      <c r="BM143" s="18" t="s">
        <v>198</v>
      </c>
    </row>
    <row r="144" spans="2:65" s="9" customFormat="1" ht="37.35" customHeight="1">
      <c r="B144" s="126"/>
      <c r="C144" s="127"/>
      <c r="D144" s="128" t="s">
        <v>118</v>
      </c>
      <c r="E144" s="128"/>
      <c r="F144" s="128"/>
      <c r="G144" s="128"/>
      <c r="H144" s="128"/>
      <c r="I144" s="128"/>
      <c r="J144" s="128"/>
      <c r="K144" s="128"/>
      <c r="L144" s="128"/>
      <c r="M144" s="128"/>
      <c r="N144" s="205">
        <f>BK144</f>
        <v>0</v>
      </c>
      <c r="O144" s="206"/>
      <c r="P144" s="206"/>
      <c r="Q144" s="206"/>
      <c r="R144" s="129"/>
      <c r="T144" s="130"/>
      <c r="U144" s="127"/>
      <c r="V144" s="127"/>
      <c r="W144" s="131">
        <f>W145+W152</f>
        <v>51.592930000000003</v>
      </c>
      <c r="X144" s="127"/>
      <c r="Y144" s="131">
        <f>Y145+Y152</f>
        <v>0</v>
      </c>
      <c r="Z144" s="127"/>
      <c r="AA144" s="132">
        <f>AA145+AA152</f>
        <v>1.1399999999999999</v>
      </c>
      <c r="AR144" s="133" t="s">
        <v>142</v>
      </c>
      <c r="AT144" s="134" t="s">
        <v>70</v>
      </c>
      <c r="AU144" s="134" t="s">
        <v>71</v>
      </c>
      <c r="AY144" s="133" t="s">
        <v>136</v>
      </c>
      <c r="BK144" s="135">
        <f>BK145+BK152</f>
        <v>0</v>
      </c>
    </row>
    <row r="145" spans="2:65" s="9" customFormat="1" ht="19.899999999999999" customHeight="1">
      <c r="B145" s="126"/>
      <c r="C145" s="127"/>
      <c r="D145" s="136" t="s">
        <v>119</v>
      </c>
      <c r="E145" s="136"/>
      <c r="F145" s="136"/>
      <c r="G145" s="136"/>
      <c r="H145" s="136"/>
      <c r="I145" s="136"/>
      <c r="J145" s="136"/>
      <c r="K145" s="136"/>
      <c r="L145" s="136"/>
      <c r="M145" s="136"/>
      <c r="N145" s="201">
        <f>BK145</f>
        <v>0</v>
      </c>
      <c r="O145" s="202"/>
      <c r="P145" s="202"/>
      <c r="Q145" s="202"/>
      <c r="R145" s="129"/>
      <c r="T145" s="130"/>
      <c r="U145" s="127"/>
      <c r="V145" s="127"/>
      <c r="W145" s="131">
        <f>SUM(W146:W151)</f>
        <v>1.2250099999999999</v>
      </c>
      <c r="X145" s="127"/>
      <c r="Y145" s="131">
        <f>SUM(Y146:Y151)</f>
        <v>0</v>
      </c>
      <c r="Z145" s="127"/>
      <c r="AA145" s="132">
        <f>SUM(AA146:AA151)</f>
        <v>0</v>
      </c>
      <c r="AR145" s="133" t="s">
        <v>142</v>
      </c>
      <c r="AT145" s="134" t="s">
        <v>70</v>
      </c>
      <c r="AU145" s="134" t="s">
        <v>78</v>
      </c>
      <c r="AY145" s="133" t="s">
        <v>136</v>
      </c>
      <c r="BK145" s="135">
        <f>SUM(BK146:BK151)</f>
        <v>0</v>
      </c>
    </row>
    <row r="146" spans="2:65" s="1" customFormat="1" ht="38.25" customHeight="1">
      <c r="B146" s="137"/>
      <c r="C146" s="138" t="s">
        <v>169</v>
      </c>
      <c r="D146" s="138" t="s">
        <v>137</v>
      </c>
      <c r="E146" s="139" t="s">
        <v>199</v>
      </c>
      <c r="F146" s="196" t="s">
        <v>200</v>
      </c>
      <c r="G146" s="196"/>
      <c r="H146" s="196"/>
      <c r="I146" s="196"/>
      <c r="J146" s="140" t="s">
        <v>201</v>
      </c>
      <c r="K146" s="141">
        <v>4</v>
      </c>
      <c r="L146" s="195"/>
      <c r="M146" s="195"/>
      <c r="N146" s="195">
        <f t="shared" ref="N146:N151" si="10">ROUND(L146*K146,3)</f>
        <v>0</v>
      </c>
      <c r="O146" s="195"/>
      <c r="P146" s="195"/>
      <c r="Q146" s="195"/>
      <c r="R146" s="142"/>
      <c r="T146" s="143" t="s">
        <v>5</v>
      </c>
      <c r="U146" s="40" t="s">
        <v>38</v>
      </c>
      <c r="V146" s="144">
        <v>0</v>
      </c>
      <c r="W146" s="144">
        <f t="shared" ref="W146:W151" si="11">V146*K146</f>
        <v>0</v>
      </c>
      <c r="X146" s="144">
        <v>0</v>
      </c>
      <c r="Y146" s="144">
        <f t="shared" ref="Y146:Y151" si="12">X146*K146</f>
        <v>0</v>
      </c>
      <c r="Z146" s="144">
        <v>0</v>
      </c>
      <c r="AA146" s="145">
        <f t="shared" ref="AA146:AA151" si="13">Z146*K146</f>
        <v>0</v>
      </c>
      <c r="AR146" s="18" t="s">
        <v>165</v>
      </c>
      <c r="AT146" s="18" t="s">
        <v>137</v>
      </c>
      <c r="AU146" s="18" t="s">
        <v>142</v>
      </c>
      <c r="AY146" s="18" t="s">
        <v>136</v>
      </c>
      <c r="BE146" s="146">
        <f t="shared" ref="BE146:BE151" si="14">IF(U146="základná",N146,0)</f>
        <v>0</v>
      </c>
      <c r="BF146" s="146">
        <f t="shared" ref="BF146:BF151" si="15">IF(U146="znížená",N146,0)</f>
        <v>0</v>
      </c>
      <c r="BG146" s="146">
        <f t="shared" ref="BG146:BG151" si="16">IF(U146="zákl. prenesená",N146,0)</f>
        <v>0</v>
      </c>
      <c r="BH146" s="146">
        <f t="shared" ref="BH146:BH151" si="17">IF(U146="zníž. prenesená",N146,0)</f>
        <v>0</v>
      </c>
      <c r="BI146" s="146">
        <f t="shared" ref="BI146:BI151" si="18">IF(U146="nulová",N146,0)</f>
        <v>0</v>
      </c>
      <c r="BJ146" s="18" t="s">
        <v>142</v>
      </c>
      <c r="BK146" s="147">
        <f t="shared" ref="BK146:BK151" si="19">ROUND(L146*K146,3)</f>
        <v>0</v>
      </c>
      <c r="BL146" s="18" t="s">
        <v>165</v>
      </c>
      <c r="BM146" s="18" t="s">
        <v>202</v>
      </c>
    </row>
    <row r="147" spans="2:65" s="1" customFormat="1" ht="25.5" customHeight="1">
      <c r="B147" s="137"/>
      <c r="C147" s="148" t="s">
        <v>203</v>
      </c>
      <c r="D147" s="148" t="s">
        <v>204</v>
      </c>
      <c r="E147" s="149" t="s">
        <v>205</v>
      </c>
      <c r="F147" s="193" t="s">
        <v>206</v>
      </c>
      <c r="G147" s="193"/>
      <c r="H147" s="193"/>
      <c r="I147" s="193"/>
      <c r="J147" s="150" t="s">
        <v>201</v>
      </c>
      <c r="K147" s="151">
        <v>4</v>
      </c>
      <c r="L147" s="194"/>
      <c r="M147" s="194"/>
      <c r="N147" s="194">
        <f t="shared" si="10"/>
        <v>0</v>
      </c>
      <c r="O147" s="195"/>
      <c r="P147" s="195"/>
      <c r="Q147" s="195"/>
      <c r="R147" s="142"/>
      <c r="T147" s="143" t="s">
        <v>5</v>
      </c>
      <c r="U147" s="40" t="s">
        <v>38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8" t="s">
        <v>194</v>
      </c>
      <c r="AT147" s="18" t="s">
        <v>204</v>
      </c>
      <c r="AU147" s="18" t="s">
        <v>142</v>
      </c>
      <c r="AY147" s="18" t="s">
        <v>136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8" t="s">
        <v>142</v>
      </c>
      <c r="BK147" s="147">
        <f t="shared" si="19"/>
        <v>0</v>
      </c>
      <c r="BL147" s="18" t="s">
        <v>165</v>
      </c>
      <c r="BM147" s="18" t="s">
        <v>207</v>
      </c>
    </row>
    <row r="148" spans="2:65" s="1" customFormat="1" ht="38.25" customHeight="1">
      <c r="B148" s="137"/>
      <c r="C148" s="138" t="s">
        <v>10</v>
      </c>
      <c r="D148" s="138" t="s">
        <v>137</v>
      </c>
      <c r="E148" s="139" t="s">
        <v>208</v>
      </c>
      <c r="F148" s="196" t="s">
        <v>209</v>
      </c>
      <c r="G148" s="196"/>
      <c r="H148" s="196"/>
      <c r="I148" s="196"/>
      <c r="J148" s="140" t="s">
        <v>201</v>
      </c>
      <c r="K148" s="141">
        <v>2</v>
      </c>
      <c r="L148" s="195"/>
      <c r="M148" s="195"/>
      <c r="N148" s="195">
        <f t="shared" si="10"/>
        <v>0</v>
      </c>
      <c r="O148" s="195"/>
      <c r="P148" s="195"/>
      <c r="Q148" s="195"/>
      <c r="R148" s="142"/>
      <c r="T148" s="143" t="s">
        <v>5</v>
      </c>
      <c r="U148" s="40" t="s">
        <v>38</v>
      </c>
      <c r="V148" s="144">
        <v>0</v>
      </c>
      <c r="W148" s="144">
        <f t="shared" si="11"/>
        <v>0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8" t="s">
        <v>165</v>
      </c>
      <c r="AT148" s="18" t="s">
        <v>137</v>
      </c>
      <c r="AU148" s="18" t="s">
        <v>142</v>
      </c>
      <c r="AY148" s="18" t="s">
        <v>136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8" t="s">
        <v>142</v>
      </c>
      <c r="BK148" s="147">
        <f t="shared" si="19"/>
        <v>0</v>
      </c>
      <c r="BL148" s="18" t="s">
        <v>165</v>
      </c>
      <c r="BM148" s="18" t="s">
        <v>210</v>
      </c>
    </row>
    <row r="149" spans="2:65" s="1" customFormat="1" ht="16.5" customHeight="1">
      <c r="B149" s="137"/>
      <c r="C149" s="148" t="s">
        <v>211</v>
      </c>
      <c r="D149" s="148" t="s">
        <v>204</v>
      </c>
      <c r="E149" s="149" t="s">
        <v>212</v>
      </c>
      <c r="F149" s="193" t="s">
        <v>213</v>
      </c>
      <c r="G149" s="193"/>
      <c r="H149" s="193"/>
      <c r="I149" s="193"/>
      <c r="J149" s="150" t="s">
        <v>201</v>
      </c>
      <c r="K149" s="151">
        <v>2</v>
      </c>
      <c r="L149" s="194"/>
      <c r="M149" s="194"/>
      <c r="N149" s="194">
        <f t="shared" si="10"/>
        <v>0</v>
      </c>
      <c r="O149" s="195"/>
      <c r="P149" s="195"/>
      <c r="Q149" s="195"/>
      <c r="R149" s="142"/>
      <c r="T149" s="143" t="s">
        <v>5</v>
      </c>
      <c r="U149" s="40" t="s">
        <v>38</v>
      </c>
      <c r="V149" s="144">
        <v>0</v>
      </c>
      <c r="W149" s="144">
        <f t="shared" si="11"/>
        <v>0</v>
      </c>
      <c r="X149" s="144">
        <v>0</v>
      </c>
      <c r="Y149" s="144">
        <f t="shared" si="12"/>
        <v>0</v>
      </c>
      <c r="Z149" s="144">
        <v>0</v>
      </c>
      <c r="AA149" s="145">
        <f t="shared" si="13"/>
        <v>0</v>
      </c>
      <c r="AR149" s="18" t="s">
        <v>194</v>
      </c>
      <c r="AT149" s="18" t="s">
        <v>204</v>
      </c>
      <c r="AU149" s="18" t="s">
        <v>142</v>
      </c>
      <c r="AY149" s="18" t="s">
        <v>136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8" t="s">
        <v>142</v>
      </c>
      <c r="BK149" s="147">
        <f t="shared" si="19"/>
        <v>0</v>
      </c>
      <c r="BL149" s="18" t="s">
        <v>165</v>
      </c>
      <c r="BM149" s="18" t="s">
        <v>214</v>
      </c>
    </row>
    <row r="150" spans="2:65" s="1" customFormat="1" ht="38.25" customHeight="1">
      <c r="B150" s="137"/>
      <c r="C150" s="138" t="s">
        <v>176</v>
      </c>
      <c r="D150" s="138" t="s">
        <v>137</v>
      </c>
      <c r="E150" s="139" t="s">
        <v>215</v>
      </c>
      <c r="F150" s="196" t="s">
        <v>216</v>
      </c>
      <c r="G150" s="196"/>
      <c r="H150" s="196"/>
      <c r="I150" s="196"/>
      <c r="J150" s="140" t="s">
        <v>201</v>
      </c>
      <c r="K150" s="141">
        <v>1</v>
      </c>
      <c r="L150" s="195"/>
      <c r="M150" s="195"/>
      <c r="N150" s="195">
        <f t="shared" si="10"/>
        <v>0</v>
      </c>
      <c r="O150" s="195"/>
      <c r="P150" s="195"/>
      <c r="Q150" s="195"/>
      <c r="R150" s="142"/>
      <c r="T150" s="143" t="s">
        <v>5</v>
      </c>
      <c r="U150" s="40" t="s">
        <v>38</v>
      </c>
      <c r="V150" s="144">
        <v>1.2250099999999999</v>
      </c>
      <c r="W150" s="144">
        <f t="shared" si="11"/>
        <v>1.2250099999999999</v>
      </c>
      <c r="X150" s="144">
        <v>0</v>
      </c>
      <c r="Y150" s="144">
        <f t="shared" si="12"/>
        <v>0</v>
      </c>
      <c r="Z150" s="144">
        <v>0</v>
      </c>
      <c r="AA150" s="145">
        <f t="shared" si="13"/>
        <v>0</v>
      </c>
      <c r="AR150" s="18" t="s">
        <v>165</v>
      </c>
      <c r="AT150" s="18" t="s">
        <v>137</v>
      </c>
      <c r="AU150" s="18" t="s">
        <v>142</v>
      </c>
      <c r="AY150" s="18" t="s">
        <v>136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8" t="s">
        <v>142</v>
      </c>
      <c r="BK150" s="147">
        <f t="shared" si="19"/>
        <v>0</v>
      </c>
      <c r="BL150" s="18" t="s">
        <v>165</v>
      </c>
      <c r="BM150" s="18" t="s">
        <v>217</v>
      </c>
    </row>
    <row r="151" spans="2:65" s="1" customFormat="1" ht="25.5" customHeight="1">
      <c r="B151" s="137"/>
      <c r="C151" s="148" t="s">
        <v>218</v>
      </c>
      <c r="D151" s="148" t="s">
        <v>204</v>
      </c>
      <c r="E151" s="149" t="s">
        <v>219</v>
      </c>
      <c r="F151" s="193" t="s">
        <v>220</v>
      </c>
      <c r="G151" s="193"/>
      <c r="H151" s="193"/>
      <c r="I151" s="193"/>
      <c r="J151" s="150" t="s">
        <v>201</v>
      </c>
      <c r="K151" s="151">
        <v>1</v>
      </c>
      <c r="L151" s="194"/>
      <c r="M151" s="194"/>
      <c r="N151" s="194">
        <f t="shared" si="10"/>
        <v>0</v>
      </c>
      <c r="O151" s="195"/>
      <c r="P151" s="195"/>
      <c r="Q151" s="195"/>
      <c r="R151" s="142"/>
      <c r="T151" s="143" t="s">
        <v>5</v>
      </c>
      <c r="U151" s="40" t="s">
        <v>38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8" t="s">
        <v>194</v>
      </c>
      <c r="AT151" s="18" t="s">
        <v>204</v>
      </c>
      <c r="AU151" s="18" t="s">
        <v>142</v>
      </c>
      <c r="AY151" s="18" t="s">
        <v>136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8" t="s">
        <v>142</v>
      </c>
      <c r="BK151" s="147">
        <f t="shared" si="19"/>
        <v>0</v>
      </c>
      <c r="BL151" s="18" t="s">
        <v>165</v>
      </c>
      <c r="BM151" s="18" t="s">
        <v>221</v>
      </c>
    </row>
    <row r="152" spans="2:65" s="9" customFormat="1" ht="29.85" customHeight="1">
      <c r="B152" s="126"/>
      <c r="C152" s="127"/>
      <c r="D152" s="136" t="s">
        <v>120</v>
      </c>
      <c r="E152" s="136"/>
      <c r="F152" s="136"/>
      <c r="G152" s="136"/>
      <c r="H152" s="136"/>
      <c r="I152" s="136"/>
      <c r="J152" s="136"/>
      <c r="K152" s="136"/>
      <c r="L152" s="136"/>
      <c r="M152" s="136"/>
      <c r="N152" s="203">
        <f>BK152</f>
        <v>0</v>
      </c>
      <c r="O152" s="204"/>
      <c r="P152" s="204"/>
      <c r="Q152" s="204"/>
      <c r="R152" s="129"/>
      <c r="T152" s="130"/>
      <c r="U152" s="127"/>
      <c r="V152" s="127"/>
      <c r="W152" s="131">
        <f>SUM(W153:W157)</f>
        <v>50.367920000000005</v>
      </c>
      <c r="X152" s="127"/>
      <c r="Y152" s="131">
        <f>SUM(Y153:Y157)</f>
        <v>0</v>
      </c>
      <c r="Z152" s="127"/>
      <c r="AA152" s="132">
        <f>SUM(AA153:AA157)</f>
        <v>1.1399999999999999</v>
      </c>
      <c r="AR152" s="133" t="s">
        <v>142</v>
      </c>
      <c r="AT152" s="134" t="s">
        <v>70</v>
      </c>
      <c r="AU152" s="134" t="s">
        <v>78</v>
      </c>
      <c r="AY152" s="133" t="s">
        <v>136</v>
      </c>
      <c r="BK152" s="135">
        <f>SUM(BK153:BK157)</f>
        <v>0</v>
      </c>
    </row>
    <row r="153" spans="2:65" s="1" customFormat="1" ht="25.5" customHeight="1">
      <c r="B153" s="137"/>
      <c r="C153" s="138" t="s">
        <v>179</v>
      </c>
      <c r="D153" s="138" t="s">
        <v>137</v>
      </c>
      <c r="E153" s="139" t="s">
        <v>222</v>
      </c>
      <c r="F153" s="196" t="s">
        <v>223</v>
      </c>
      <c r="G153" s="196"/>
      <c r="H153" s="196"/>
      <c r="I153" s="196"/>
      <c r="J153" s="140" t="s">
        <v>201</v>
      </c>
      <c r="K153" s="141">
        <v>2</v>
      </c>
      <c r="L153" s="195"/>
      <c r="M153" s="195"/>
      <c r="N153" s="195">
        <f>ROUND(L153*K153,3)</f>
        <v>0</v>
      </c>
      <c r="O153" s="195"/>
      <c r="P153" s="195"/>
      <c r="Q153" s="195"/>
      <c r="R153" s="142"/>
      <c r="T153" s="143" t="s">
        <v>5</v>
      </c>
      <c r="U153" s="40" t="s">
        <v>38</v>
      </c>
      <c r="V153" s="144">
        <v>0</v>
      </c>
      <c r="W153" s="144">
        <f>V153*K153</f>
        <v>0</v>
      </c>
      <c r="X153" s="144">
        <v>0</v>
      </c>
      <c r="Y153" s="144">
        <f>X153*K153</f>
        <v>0</v>
      </c>
      <c r="Z153" s="144">
        <v>0</v>
      </c>
      <c r="AA153" s="145">
        <f>Z153*K153</f>
        <v>0</v>
      </c>
      <c r="AR153" s="18" t="s">
        <v>165</v>
      </c>
      <c r="AT153" s="18" t="s">
        <v>137</v>
      </c>
      <c r="AU153" s="18" t="s">
        <v>142</v>
      </c>
      <c r="AY153" s="18" t="s">
        <v>136</v>
      </c>
      <c r="BE153" s="146">
        <f>IF(U153="základná",N153,0)</f>
        <v>0</v>
      </c>
      <c r="BF153" s="146">
        <f>IF(U153="znížená",N153,0)</f>
        <v>0</v>
      </c>
      <c r="BG153" s="146">
        <f>IF(U153="zákl. prenesená",N153,0)</f>
        <v>0</v>
      </c>
      <c r="BH153" s="146">
        <f>IF(U153="zníž. prenesená",N153,0)</f>
        <v>0</v>
      </c>
      <c r="BI153" s="146">
        <f>IF(U153="nulová",N153,0)</f>
        <v>0</v>
      </c>
      <c r="BJ153" s="18" t="s">
        <v>142</v>
      </c>
      <c r="BK153" s="147">
        <f>ROUND(L153*K153,3)</f>
        <v>0</v>
      </c>
      <c r="BL153" s="18" t="s">
        <v>165</v>
      </c>
      <c r="BM153" s="18" t="s">
        <v>224</v>
      </c>
    </row>
    <row r="154" spans="2:65" s="1" customFormat="1" ht="25.5" customHeight="1">
      <c r="B154" s="137"/>
      <c r="C154" s="148" t="s">
        <v>225</v>
      </c>
      <c r="D154" s="148" t="s">
        <v>204</v>
      </c>
      <c r="E154" s="149" t="s">
        <v>226</v>
      </c>
      <c r="F154" s="193" t="s">
        <v>227</v>
      </c>
      <c r="G154" s="193"/>
      <c r="H154" s="193"/>
      <c r="I154" s="193"/>
      <c r="J154" s="150" t="s">
        <v>228</v>
      </c>
      <c r="K154" s="151">
        <v>2</v>
      </c>
      <c r="L154" s="194"/>
      <c r="M154" s="194"/>
      <c r="N154" s="194">
        <f>ROUND(L154*K154,3)</f>
        <v>0</v>
      </c>
      <c r="O154" s="195"/>
      <c r="P154" s="195"/>
      <c r="Q154" s="195"/>
      <c r="R154" s="142"/>
      <c r="T154" s="143" t="s">
        <v>5</v>
      </c>
      <c r="U154" s="40" t="s">
        <v>38</v>
      </c>
      <c r="V154" s="144">
        <v>0</v>
      </c>
      <c r="W154" s="144">
        <f>V154*K154</f>
        <v>0</v>
      </c>
      <c r="X154" s="144">
        <v>0</v>
      </c>
      <c r="Y154" s="144">
        <f>X154*K154</f>
        <v>0</v>
      </c>
      <c r="Z154" s="144">
        <v>0</v>
      </c>
      <c r="AA154" s="145">
        <f>Z154*K154</f>
        <v>0</v>
      </c>
      <c r="AR154" s="18" t="s">
        <v>194</v>
      </c>
      <c r="AT154" s="18" t="s">
        <v>204</v>
      </c>
      <c r="AU154" s="18" t="s">
        <v>142</v>
      </c>
      <c r="AY154" s="18" t="s">
        <v>136</v>
      </c>
      <c r="BE154" s="146">
        <f>IF(U154="základná",N154,0)</f>
        <v>0</v>
      </c>
      <c r="BF154" s="146">
        <f>IF(U154="znížená",N154,0)</f>
        <v>0</v>
      </c>
      <c r="BG154" s="146">
        <f>IF(U154="zákl. prenesená",N154,0)</f>
        <v>0</v>
      </c>
      <c r="BH154" s="146">
        <f>IF(U154="zníž. prenesená",N154,0)</f>
        <v>0</v>
      </c>
      <c r="BI154" s="146">
        <f>IF(U154="nulová",N154,0)</f>
        <v>0</v>
      </c>
      <c r="BJ154" s="18" t="s">
        <v>142</v>
      </c>
      <c r="BK154" s="147">
        <f>ROUND(L154*K154,3)</f>
        <v>0</v>
      </c>
      <c r="BL154" s="18" t="s">
        <v>165</v>
      </c>
      <c r="BM154" s="18" t="s">
        <v>229</v>
      </c>
    </row>
    <row r="155" spans="2:65" s="1" customFormat="1" ht="25.5" customHeight="1">
      <c r="B155" s="137"/>
      <c r="C155" s="138" t="s">
        <v>183</v>
      </c>
      <c r="D155" s="138" t="s">
        <v>137</v>
      </c>
      <c r="E155" s="139" t="s">
        <v>230</v>
      </c>
      <c r="F155" s="196" t="s">
        <v>231</v>
      </c>
      <c r="G155" s="196"/>
      <c r="H155" s="196"/>
      <c r="I155" s="196"/>
      <c r="J155" s="140" t="s">
        <v>228</v>
      </c>
      <c r="K155" s="141">
        <v>92</v>
      </c>
      <c r="L155" s="195"/>
      <c r="M155" s="195"/>
      <c r="N155" s="195">
        <f>ROUND(L155*K155,3)</f>
        <v>0</v>
      </c>
      <c r="O155" s="195"/>
      <c r="P155" s="195"/>
      <c r="Q155" s="195"/>
      <c r="R155" s="142"/>
      <c r="T155" s="143" t="s">
        <v>5</v>
      </c>
      <c r="U155" s="40" t="s">
        <v>38</v>
      </c>
      <c r="V155" s="144">
        <v>0.46726000000000001</v>
      </c>
      <c r="W155" s="144">
        <f>V155*K155</f>
        <v>42.987920000000003</v>
      </c>
      <c r="X155" s="144">
        <v>0</v>
      </c>
      <c r="Y155" s="144">
        <f>X155*K155</f>
        <v>0</v>
      </c>
      <c r="Z155" s="144">
        <v>0</v>
      </c>
      <c r="AA155" s="145">
        <f>Z155*K155</f>
        <v>0</v>
      </c>
      <c r="AR155" s="18" t="s">
        <v>165</v>
      </c>
      <c r="AT155" s="18" t="s">
        <v>137</v>
      </c>
      <c r="AU155" s="18" t="s">
        <v>142</v>
      </c>
      <c r="AY155" s="18" t="s">
        <v>136</v>
      </c>
      <c r="BE155" s="146">
        <f>IF(U155="základná",N155,0)</f>
        <v>0</v>
      </c>
      <c r="BF155" s="146">
        <f>IF(U155="znížená",N155,0)</f>
        <v>0</v>
      </c>
      <c r="BG155" s="146">
        <f>IF(U155="zákl. prenesená",N155,0)</f>
        <v>0</v>
      </c>
      <c r="BH155" s="146">
        <f>IF(U155="zníž. prenesená",N155,0)</f>
        <v>0</v>
      </c>
      <c r="BI155" s="146">
        <f>IF(U155="nulová",N155,0)</f>
        <v>0</v>
      </c>
      <c r="BJ155" s="18" t="s">
        <v>142</v>
      </c>
      <c r="BK155" s="147">
        <f>ROUND(L155*K155,3)</f>
        <v>0</v>
      </c>
      <c r="BL155" s="18" t="s">
        <v>165</v>
      </c>
      <c r="BM155" s="18" t="s">
        <v>232</v>
      </c>
    </row>
    <row r="156" spans="2:65" s="1" customFormat="1" ht="25.5" customHeight="1">
      <c r="B156" s="137"/>
      <c r="C156" s="148" t="s">
        <v>233</v>
      </c>
      <c r="D156" s="148" t="s">
        <v>204</v>
      </c>
      <c r="E156" s="149" t="s">
        <v>234</v>
      </c>
      <c r="F156" s="193" t="s">
        <v>235</v>
      </c>
      <c r="G156" s="193"/>
      <c r="H156" s="193"/>
      <c r="I156" s="193"/>
      <c r="J156" s="150" t="s">
        <v>228</v>
      </c>
      <c r="K156" s="151">
        <v>92</v>
      </c>
      <c r="L156" s="194"/>
      <c r="M156" s="194"/>
      <c r="N156" s="194">
        <f>ROUND(L156*K156,3)</f>
        <v>0</v>
      </c>
      <c r="O156" s="195"/>
      <c r="P156" s="195"/>
      <c r="Q156" s="195"/>
      <c r="R156" s="142"/>
      <c r="T156" s="143" t="s">
        <v>5</v>
      </c>
      <c r="U156" s="40" t="s">
        <v>38</v>
      </c>
      <c r="V156" s="144">
        <v>0</v>
      </c>
      <c r="W156" s="144">
        <f>V156*K156</f>
        <v>0</v>
      </c>
      <c r="X156" s="144">
        <v>0</v>
      </c>
      <c r="Y156" s="144">
        <f>X156*K156</f>
        <v>0</v>
      </c>
      <c r="Z156" s="144">
        <v>0</v>
      </c>
      <c r="AA156" s="145">
        <f>Z156*K156</f>
        <v>0</v>
      </c>
      <c r="AR156" s="18" t="s">
        <v>194</v>
      </c>
      <c r="AT156" s="18" t="s">
        <v>204</v>
      </c>
      <c r="AU156" s="18" t="s">
        <v>142</v>
      </c>
      <c r="AY156" s="18" t="s">
        <v>136</v>
      </c>
      <c r="BE156" s="146">
        <f>IF(U156="základná",N156,0)</f>
        <v>0</v>
      </c>
      <c r="BF156" s="146">
        <f>IF(U156="znížená",N156,0)</f>
        <v>0</v>
      </c>
      <c r="BG156" s="146">
        <f>IF(U156="zákl. prenesená",N156,0)</f>
        <v>0</v>
      </c>
      <c r="BH156" s="146">
        <f>IF(U156="zníž. prenesená",N156,0)</f>
        <v>0</v>
      </c>
      <c r="BI156" s="146">
        <f>IF(U156="nulová",N156,0)</f>
        <v>0</v>
      </c>
      <c r="BJ156" s="18" t="s">
        <v>142</v>
      </c>
      <c r="BK156" s="147">
        <f>ROUND(L156*K156,3)</f>
        <v>0</v>
      </c>
      <c r="BL156" s="18" t="s">
        <v>165</v>
      </c>
      <c r="BM156" s="18" t="s">
        <v>236</v>
      </c>
    </row>
    <row r="157" spans="2:65" s="1" customFormat="1" ht="38.25" customHeight="1">
      <c r="B157" s="137"/>
      <c r="C157" s="138" t="s">
        <v>186</v>
      </c>
      <c r="D157" s="138" t="s">
        <v>137</v>
      </c>
      <c r="E157" s="139" t="s">
        <v>237</v>
      </c>
      <c r="F157" s="196" t="s">
        <v>238</v>
      </c>
      <c r="G157" s="196"/>
      <c r="H157" s="196"/>
      <c r="I157" s="196"/>
      <c r="J157" s="140" t="s">
        <v>201</v>
      </c>
      <c r="K157" s="141">
        <v>4</v>
      </c>
      <c r="L157" s="195"/>
      <c r="M157" s="195"/>
      <c r="N157" s="195">
        <f>ROUND(L157*K157,3)</f>
        <v>0</v>
      </c>
      <c r="O157" s="195"/>
      <c r="P157" s="195"/>
      <c r="Q157" s="195"/>
      <c r="R157" s="142"/>
      <c r="T157" s="143" t="s">
        <v>5</v>
      </c>
      <c r="U157" s="152" t="s">
        <v>38</v>
      </c>
      <c r="V157" s="153">
        <v>1.845</v>
      </c>
      <c r="W157" s="153">
        <f>V157*K157</f>
        <v>7.38</v>
      </c>
      <c r="X157" s="153">
        <v>0</v>
      </c>
      <c r="Y157" s="153">
        <f>X157*K157</f>
        <v>0</v>
      </c>
      <c r="Z157" s="153">
        <v>0.28499999999999998</v>
      </c>
      <c r="AA157" s="154">
        <f>Z157*K157</f>
        <v>1.1399999999999999</v>
      </c>
      <c r="AR157" s="18" t="s">
        <v>165</v>
      </c>
      <c r="AT157" s="18" t="s">
        <v>137</v>
      </c>
      <c r="AU157" s="18" t="s">
        <v>142</v>
      </c>
      <c r="AY157" s="18" t="s">
        <v>136</v>
      </c>
      <c r="BE157" s="146">
        <f>IF(U157="základná",N157,0)</f>
        <v>0</v>
      </c>
      <c r="BF157" s="146">
        <f>IF(U157="znížená",N157,0)</f>
        <v>0</v>
      </c>
      <c r="BG157" s="146">
        <f>IF(U157="zákl. prenesená",N157,0)</f>
        <v>0</v>
      </c>
      <c r="BH157" s="146">
        <f>IF(U157="zníž. prenesená",N157,0)</f>
        <v>0</v>
      </c>
      <c r="BI157" s="146">
        <f>IF(U157="nulová",N157,0)</f>
        <v>0</v>
      </c>
      <c r="BJ157" s="18" t="s">
        <v>142</v>
      </c>
      <c r="BK157" s="147">
        <f>ROUND(L157*K157,3)</f>
        <v>0</v>
      </c>
      <c r="BL157" s="18" t="s">
        <v>165</v>
      </c>
      <c r="BM157" s="18" t="s">
        <v>239</v>
      </c>
    </row>
    <row r="158" spans="2:65" s="1" customFormat="1" ht="6.95" customHeight="1"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7"/>
    </row>
  </sheetData>
  <mergeCells count="15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H1:K1"/>
    <mergeCell ref="S2:AC2"/>
    <mergeCell ref="F156:I156"/>
    <mergeCell ref="L156:M156"/>
    <mergeCell ref="N156:Q156"/>
    <mergeCell ref="F157:I157"/>
    <mergeCell ref="L157:M157"/>
    <mergeCell ref="N157:Q157"/>
    <mergeCell ref="N119:Q119"/>
    <mergeCell ref="N120:Q120"/>
    <mergeCell ref="N121:Q121"/>
    <mergeCell ref="N128:Q128"/>
    <mergeCell ref="N131:Q131"/>
    <mergeCell ref="N134:Q134"/>
    <mergeCell ref="N138:Q138"/>
    <mergeCell ref="N142:Q142"/>
    <mergeCell ref="N144:Q144"/>
    <mergeCell ref="N145:Q145"/>
    <mergeCell ref="N152:Q152"/>
    <mergeCell ref="F153:I153"/>
    <mergeCell ref="L153:M153"/>
    <mergeCell ref="N153:Q153"/>
    <mergeCell ref="F154:I154"/>
    <mergeCell ref="L154:M154"/>
  </mergeCells>
  <hyperlinks>
    <hyperlink ref="F1:G1" location="C2" display="1) Krycí list rozpočtu"/>
    <hyperlink ref="H1:K1" location="C86" display="2) Rekapitulácia rozpočtu"/>
    <hyperlink ref="L1" location="C11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>
      <pane ySplit="1" topLeftCell="A115" activePane="bottomLeft" state="frozen"/>
      <selection pane="bottomLeft" activeCell="AE129" sqref="AE12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96</v>
      </c>
      <c r="G1" s="13"/>
      <c r="H1" s="192" t="s">
        <v>97</v>
      </c>
      <c r="I1" s="192"/>
      <c r="J1" s="192"/>
      <c r="K1" s="192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57" t="s">
        <v>8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8" t="s">
        <v>82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50000000000003" customHeight="1">
      <c r="B4" s="22"/>
      <c r="C4" s="176" t="s">
        <v>101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15</v>
      </c>
      <c r="E6" s="24"/>
      <c r="F6" s="214" t="str">
        <f>'Rekapitulácia stavby'!K6</f>
        <v>Zberný dvor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102</v>
      </c>
      <c r="E7" s="32"/>
      <c r="F7" s="190" t="s">
        <v>240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32"/>
      <c r="R7" s="33"/>
    </row>
    <row r="8" spans="1:66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16" t="str">
        <f>'Rekapitulácia stavby'!AN8</f>
        <v>14. 2. 2019</v>
      </c>
      <c r="P9" s="21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89" t="str">
        <f>IF('Rekapitulácia stavby'!AN10="","",'Rekapitulácia stavby'!AN10)</f>
        <v/>
      </c>
      <c r="P11" s="18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189" t="str">
        <f>IF('Rekapitulácia stavby'!AN11="","",'Rekapitulácia stavby'!AN11)</f>
        <v/>
      </c>
      <c r="P12" s="18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89" t="str">
        <f>IF('Rekapitulácia stavby'!AN13="","",'Rekapitulácia stavby'!AN13)</f>
        <v/>
      </c>
      <c r="P14" s="18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189" t="str">
        <f>IF('Rekapitulácia stavby'!AN14="","",'Rekapitulácia stavby'!AN14)</f>
        <v/>
      </c>
      <c r="P15" s="18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89" t="str">
        <f>IF('Rekapitulácia stavby'!AN16="","",'Rekapitulácia stavby'!AN16)</f>
        <v/>
      </c>
      <c r="P17" s="18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189" t="str">
        <f>IF('Rekapitulácia stavby'!AN17="","",'Rekapitulácia stavby'!AN17)</f>
        <v/>
      </c>
      <c r="P18" s="18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30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89" t="str">
        <f>IF('Rekapitulácia stavby'!AN19="","",'Rekapitulácia stavby'!AN19)</f>
        <v/>
      </c>
      <c r="P20" s="18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189" t="str">
        <f>IF('Rekapitulácia stavby'!AN20="","",'Rekapitulácia stavby'!AN20)</f>
        <v/>
      </c>
      <c r="P21" s="18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1" t="s">
        <v>5</v>
      </c>
      <c r="F24" s="191"/>
      <c r="G24" s="191"/>
      <c r="H24" s="191"/>
      <c r="I24" s="191"/>
      <c r="J24" s="191"/>
      <c r="K24" s="191"/>
      <c r="L24" s="19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104</v>
      </c>
      <c r="E27" s="32"/>
      <c r="F27" s="32"/>
      <c r="G27" s="32"/>
      <c r="H27" s="32"/>
      <c r="I27" s="32"/>
      <c r="J27" s="32"/>
      <c r="K27" s="32"/>
      <c r="L27" s="32"/>
      <c r="M27" s="183">
        <f>N88</f>
        <v>0</v>
      </c>
      <c r="N27" s="183"/>
      <c r="O27" s="183"/>
      <c r="P27" s="183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83">
        <f>N95</f>
        <v>0</v>
      </c>
      <c r="N28" s="183"/>
      <c r="O28" s="183"/>
      <c r="P28" s="183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34</v>
      </c>
      <c r="E30" s="32"/>
      <c r="F30" s="32"/>
      <c r="G30" s="32"/>
      <c r="H30" s="32"/>
      <c r="I30" s="32"/>
      <c r="J30" s="32"/>
      <c r="K30" s="32"/>
      <c r="L30" s="32"/>
      <c r="M30" s="224">
        <f>ROUND(M27+M28,2)</f>
        <v>0</v>
      </c>
      <c r="N30" s="213"/>
      <c r="O30" s="213"/>
      <c r="P30" s="21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35</v>
      </c>
      <c r="E32" s="38" t="s">
        <v>36</v>
      </c>
      <c r="F32" s="39">
        <v>0.2</v>
      </c>
      <c r="G32" s="104" t="s">
        <v>37</v>
      </c>
      <c r="H32" s="221">
        <f>ROUND((SUM(BE95:BE96)+SUM(BE114:BE129)), 2)</f>
        <v>0</v>
      </c>
      <c r="I32" s="213"/>
      <c r="J32" s="213"/>
      <c r="K32" s="32"/>
      <c r="L32" s="32"/>
      <c r="M32" s="221">
        <f>ROUND(ROUND((SUM(BE95:BE96)+SUM(BE114:BE129)), 2)*F32, 2)</f>
        <v>0</v>
      </c>
      <c r="N32" s="213"/>
      <c r="O32" s="213"/>
      <c r="P32" s="213"/>
      <c r="Q32" s="32"/>
      <c r="R32" s="33"/>
    </row>
    <row r="33" spans="2:18" s="1" customFormat="1" ht="14.45" customHeight="1">
      <c r="B33" s="31"/>
      <c r="C33" s="32"/>
      <c r="D33" s="32"/>
      <c r="E33" s="38" t="s">
        <v>38</v>
      </c>
      <c r="F33" s="39">
        <v>0.2</v>
      </c>
      <c r="G33" s="104" t="s">
        <v>37</v>
      </c>
      <c r="H33" s="221">
        <f>ROUND((SUM(BF95:BF96)+SUM(BF114:BF129)), 2)</f>
        <v>0</v>
      </c>
      <c r="I33" s="213"/>
      <c r="J33" s="213"/>
      <c r="K33" s="32"/>
      <c r="L33" s="32"/>
      <c r="M33" s="221">
        <f>ROUND(ROUND((SUM(BF95:BF96)+SUM(BF114:BF129)), 2)*F33, 2)</f>
        <v>0</v>
      </c>
      <c r="N33" s="213"/>
      <c r="O33" s="213"/>
      <c r="P33" s="213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39</v>
      </c>
      <c r="F34" s="39">
        <v>0.2</v>
      </c>
      <c r="G34" s="104" t="s">
        <v>37</v>
      </c>
      <c r="H34" s="221">
        <f>ROUND((SUM(BG95:BG96)+SUM(BG114:BG129)), 2)</f>
        <v>0</v>
      </c>
      <c r="I34" s="213"/>
      <c r="J34" s="213"/>
      <c r="K34" s="32"/>
      <c r="L34" s="32"/>
      <c r="M34" s="221">
        <v>0</v>
      </c>
      <c r="N34" s="213"/>
      <c r="O34" s="213"/>
      <c r="P34" s="213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40</v>
      </c>
      <c r="F35" s="39">
        <v>0.2</v>
      </c>
      <c r="G35" s="104" t="s">
        <v>37</v>
      </c>
      <c r="H35" s="221">
        <f>ROUND((SUM(BH95:BH96)+SUM(BH114:BH129)), 2)</f>
        <v>0</v>
      </c>
      <c r="I35" s="213"/>
      <c r="J35" s="213"/>
      <c r="K35" s="32"/>
      <c r="L35" s="32"/>
      <c r="M35" s="221">
        <v>0</v>
      </c>
      <c r="N35" s="213"/>
      <c r="O35" s="213"/>
      <c r="P35" s="213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41</v>
      </c>
      <c r="F36" s="39">
        <v>0</v>
      </c>
      <c r="G36" s="104" t="s">
        <v>37</v>
      </c>
      <c r="H36" s="221">
        <f>ROUND((SUM(BI95:BI96)+SUM(BI114:BI129)), 2)</f>
        <v>0</v>
      </c>
      <c r="I36" s="213"/>
      <c r="J36" s="213"/>
      <c r="K36" s="32"/>
      <c r="L36" s="32"/>
      <c r="M36" s="221">
        <v>0</v>
      </c>
      <c r="N36" s="213"/>
      <c r="O36" s="213"/>
      <c r="P36" s="21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42</v>
      </c>
      <c r="E38" s="71"/>
      <c r="F38" s="71"/>
      <c r="G38" s="106" t="s">
        <v>43</v>
      </c>
      <c r="H38" s="107" t="s">
        <v>44</v>
      </c>
      <c r="I38" s="71"/>
      <c r="J38" s="71"/>
      <c r="K38" s="71"/>
      <c r="L38" s="222">
        <f>SUM(M30:M36)</f>
        <v>0</v>
      </c>
      <c r="M38" s="222"/>
      <c r="N38" s="222"/>
      <c r="O38" s="222"/>
      <c r="P38" s="22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6" t="s">
        <v>106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14" t="str">
        <f>F6</f>
        <v>Zberný dvor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</row>
    <row r="79" spans="2:18" s="1" customFormat="1" ht="36.950000000000003" customHeight="1">
      <c r="B79" s="31"/>
      <c r="C79" s="65" t="s">
        <v>102</v>
      </c>
      <c r="D79" s="32"/>
      <c r="E79" s="32"/>
      <c r="F79" s="178" t="str">
        <f>F7</f>
        <v>02 - Stojisko 1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216" t="str">
        <f>IF(O9="","",O9)</f>
        <v>14. 2. 2019</v>
      </c>
      <c r="N81" s="216"/>
      <c r="O81" s="216"/>
      <c r="P81" s="21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189" t="str">
        <f>E18</f>
        <v xml:space="preserve"> </v>
      </c>
      <c r="N83" s="189"/>
      <c r="O83" s="189"/>
      <c r="P83" s="189"/>
      <c r="Q83" s="189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189" t="str">
        <f>E21</f>
        <v xml:space="preserve"> </v>
      </c>
      <c r="N84" s="189"/>
      <c r="O84" s="189"/>
      <c r="P84" s="189"/>
      <c r="Q84" s="18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9" t="s">
        <v>107</v>
      </c>
      <c r="D86" s="220"/>
      <c r="E86" s="220"/>
      <c r="F86" s="220"/>
      <c r="G86" s="220"/>
      <c r="H86" s="100"/>
      <c r="I86" s="100"/>
      <c r="J86" s="100"/>
      <c r="K86" s="100"/>
      <c r="L86" s="100"/>
      <c r="M86" s="100"/>
      <c r="N86" s="219" t="s">
        <v>108</v>
      </c>
      <c r="O86" s="220"/>
      <c r="P86" s="220"/>
      <c r="Q86" s="220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5">
        <f>N114</f>
        <v>0</v>
      </c>
      <c r="O88" s="211"/>
      <c r="P88" s="211"/>
      <c r="Q88" s="211"/>
      <c r="R88" s="33"/>
      <c r="AU88" s="18" t="s">
        <v>110</v>
      </c>
    </row>
    <row r="89" spans="2:47" s="6" customFormat="1" ht="24.95" customHeight="1">
      <c r="B89" s="109"/>
      <c r="C89" s="110"/>
      <c r="D89" s="111" t="s">
        <v>111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7">
        <f>N115</f>
        <v>0</v>
      </c>
      <c r="O89" s="218"/>
      <c r="P89" s="218"/>
      <c r="Q89" s="218"/>
      <c r="R89" s="112"/>
    </row>
    <row r="90" spans="2:47" s="7" customFormat="1" ht="19.899999999999999" customHeight="1">
      <c r="B90" s="113"/>
      <c r="C90" s="114"/>
      <c r="D90" s="115" t="s">
        <v>112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9">
        <f>N116</f>
        <v>0</v>
      </c>
      <c r="O90" s="210"/>
      <c r="P90" s="210"/>
      <c r="Q90" s="210"/>
      <c r="R90" s="116"/>
    </row>
    <row r="91" spans="2:47" s="7" customFormat="1" ht="19.899999999999999" customHeight="1">
      <c r="B91" s="113"/>
      <c r="C91" s="114"/>
      <c r="D91" s="115" t="s">
        <v>113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9">
        <f>N123</f>
        <v>0</v>
      </c>
      <c r="O91" s="210"/>
      <c r="P91" s="210"/>
      <c r="Q91" s="210"/>
      <c r="R91" s="116"/>
    </row>
    <row r="92" spans="2:47" s="7" customFormat="1" ht="19.899999999999999" customHeight="1">
      <c r="B92" s="113"/>
      <c r="C92" s="114"/>
      <c r="D92" s="115" t="s">
        <v>114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9">
        <f>N126</f>
        <v>0</v>
      </c>
      <c r="O92" s="210"/>
      <c r="P92" s="210"/>
      <c r="Q92" s="210"/>
      <c r="R92" s="116"/>
    </row>
    <row r="93" spans="2:47" s="7" customFormat="1" ht="19.899999999999999" customHeight="1">
      <c r="B93" s="113"/>
      <c r="C93" s="114"/>
      <c r="D93" s="115" t="s">
        <v>115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9">
        <f>N128</f>
        <v>0</v>
      </c>
      <c r="O93" s="210"/>
      <c r="P93" s="210"/>
      <c r="Q93" s="210"/>
      <c r="R93" s="116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8" t="s">
        <v>121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11">
        <v>0</v>
      </c>
      <c r="O95" s="212"/>
      <c r="P95" s="212"/>
      <c r="Q95" s="212"/>
      <c r="R95" s="33"/>
      <c r="T95" s="117"/>
      <c r="U95" s="118" t="s">
        <v>35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95</v>
      </c>
      <c r="D97" s="100"/>
      <c r="E97" s="100"/>
      <c r="F97" s="100"/>
      <c r="G97" s="100"/>
      <c r="H97" s="100"/>
      <c r="I97" s="100"/>
      <c r="J97" s="100"/>
      <c r="K97" s="100"/>
      <c r="L97" s="156">
        <f>ROUND(SUM(N88+N95),2)</f>
        <v>0</v>
      </c>
      <c r="M97" s="156"/>
      <c r="N97" s="156"/>
      <c r="O97" s="156"/>
      <c r="P97" s="156"/>
      <c r="Q97" s="156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176" t="s">
        <v>122</v>
      </c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15</v>
      </c>
      <c r="D105" s="32"/>
      <c r="E105" s="32"/>
      <c r="F105" s="214" t="str">
        <f>F6</f>
        <v>Zberný dvor</v>
      </c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32"/>
      <c r="R105" s="33"/>
    </row>
    <row r="106" spans="2:18" s="1" customFormat="1" ht="36.950000000000003" customHeight="1">
      <c r="B106" s="31"/>
      <c r="C106" s="65" t="s">
        <v>102</v>
      </c>
      <c r="D106" s="32"/>
      <c r="E106" s="32"/>
      <c r="F106" s="178" t="str">
        <f>F7</f>
        <v>02 - Stojisko 1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19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21</v>
      </c>
      <c r="L108" s="32"/>
      <c r="M108" s="216" t="str">
        <f>IF(O9="","",O9)</f>
        <v>14. 2. 2019</v>
      </c>
      <c r="N108" s="216"/>
      <c r="O108" s="216"/>
      <c r="P108" s="216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189" t="str">
        <f>E18</f>
        <v xml:space="preserve"> </v>
      </c>
      <c r="N110" s="189"/>
      <c r="O110" s="189"/>
      <c r="P110" s="189"/>
      <c r="Q110" s="189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30</v>
      </c>
      <c r="L111" s="32"/>
      <c r="M111" s="189" t="str">
        <f>E21</f>
        <v xml:space="preserve"> </v>
      </c>
      <c r="N111" s="189"/>
      <c r="O111" s="189"/>
      <c r="P111" s="189"/>
      <c r="Q111" s="189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9"/>
      <c r="C113" s="120" t="s">
        <v>123</v>
      </c>
      <c r="D113" s="121" t="s">
        <v>124</v>
      </c>
      <c r="E113" s="121" t="s">
        <v>53</v>
      </c>
      <c r="F113" s="207" t="s">
        <v>125</v>
      </c>
      <c r="G113" s="207"/>
      <c r="H113" s="207"/>
      <c r="I113" s="207"/>
      <c r="J113" s="121" t="s">
        <v>126</v>
      </c>
      <c r="K113" s="121" t="s">
        <v>127</v>
      </c>
      <c r="L113" s="207" t="s">
        <v>128</v>
      </c>
      <c r="M113" s="207"/>
      <c r="N113" s="207" t="s">
        <v>108</v>
      </c>
      <c r="O113" s="207"/>
      <c r="P113" s="207"/>
      <c r="Q113" s="208"/>
      <c r="R113" s="122"/>
      <c r="T113" s="72" t="s">
        <v>129</v>
      </c>
      <c r="U113" s="73" t="s">
        <v>35</v>
      </c>
      <c r="V113" s="73" t="s">
        <v>130</v>
      </c>
      <c r="W113" s="73" t="s">
        <v>131</v>
      </c>
      <c r="X113" s="73" t="s">
        <v>132</v>
      </c>
      <c r="Y113" s="73" t="s">
        <v>133</v>
      </c>
      <c r="Z113" s="73" t="s">
        <v>134</v>
      </c>
      <c r="AA113" s="74" t="s">
        <v>135</v>
      </c>
    </row>
    <row r="114" spans="2:65" s="1" customFormat="1" ht="29.25" customHeight="1">
      <c r="B114" s="31"/>
      <c r="C114" s="76" t="s">
        <v>104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97">
        <f>BK114</f>
        <v>0</v>
      </c>
      <c r="O114" s="198"/>
      <c r="P114" s="198"/>
      <c r="Q114" s="198"/>
      <c r="R114" s="33"/>
      <c r="T114" s="75"/>
      <c r="U114" s="47"/>
      <c r="V114" s="47"/>
      <c r="W114" s="123">
        <f>W115</f>
        <v>33.716352000000001</v>
      </c>
      <c r="X114" s="47"/>
      <c r="Y114" s="123">
        <f>Y115</f>
        <v>21.326101689599998</v>
      </c>
      <c r="Z114" s="47"/>
      <c r="AA114" s="124">
        <f>AA115</f>
        <v>0</v>
      </c>
      <c r="AT114" s="18" t="s">
        <v>70</v>
      </c>
      <c r="AU114" s="18" t="s">
        <v>110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111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199">
        <f>BK115</f>
        <v>0</v>
      </c>
      <c r="O115" s="200"/>
      <c r="P115" s="200"/>
      <c r="Q115" s="200"/>
      <c r="R115" s="129"/>
      <c r="T115" s="130"/>
      <c r="U115" s="127"/>
      <c r="V115" s="127"/>
      <c r="W115" s="131">
        <f>W116+W123+W126+W128</f>
        <v>33.716352000000001</v>
      </c>
      <c r="X115" s="127"/>
      <c r="Y115" s="131">
        <f>Y116+Y123+Y126+Y128</f>
        <v>21.326101689599998</v>
      </c>
      <c r="Z115" s="127"/>
      <c r="AA115" s="132">
        <f>AA116+AA123+AA126+AA128</f>
        <v>0</v>
      </c>
      <c r="AR115" s="133" t="s">
        <v>78</v>
      </c>
      <c r="AT115" s="134" t="s">
        <v>70</v>
      </c>
      <c r="AU115" s="134" t="s">
        <v>71</v>
      </c>
      <c r="AY115" s="133" t="s">
        <v>136</v>
      </c>
      <c r="BK115" s="135">
        <f>BK116+BK123+BK126+BK128</f>
        <v>0</v>
      </c>
    </row>
    <row r="116" spans="2:65" s="9" customFormat="1" ht="19.899999999999999" customHeight="1">
      <c r="B116" s="126"/>
      <c r="C116" s="127"/>
      <c r="D116" s="136" t="s">
        <v>112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01">
        <f>BK116</f>
        <v>0</v>
      </c>
      <c r="O116" s="202"/>
      <c r="P116" s="202"/>
      <c r="Q116" s="202"/>
      <c r="R116" s="129"/>
      <c r="T116" s="130"/>
      <c r="U116" s="127"/>
      <c r="V116" s="127"/>
      <c r="W116" s="131">
        <f>SUM(W117:W122)</f>
        <v>27.302039999999998</v>
      </c>
      <c r="X116" s="127"/>
      <c r="Y116" s="131">
        <f>SUM(Y117:Y122)</f>
        <v>0</v>
      </c>
      <c r="Z116" s="127"/>
      <c r="AA116" s="132">
        <f>SUM(AA117:AA122)</f>
        <v>0</v>
      </c>
      <c r="AR116" s="133" t="s">
        <v>78</v>
      </c>
      <c r="AT116" s="134" t="s">
        <v>70</v>
      </c>
      <c r="AU116" s="134" t="s">
        <v>78</v>
      </c>
      <c r="AY116" s="133" t="s">
        <v>136</v>
      </c>
      <c r="BK116" s="135">
        <f>SUM(BK117:BK122)</f>
        <v>0</v>
      </c>
    </row>
    <row r="117" spans="2:65" s="1" customFormat="1" ht="25.5" customHeight="1">
      <c r="B117" s="137"/>
      <c r="C117" s="138" t="s">
        <v>78</v>
      </c>
      <c r="D117" s="138" t="s">
        <v>137</v>
      </c>
      <c r="E117" s="139" t="s">
        <v>138</v>
      </c>
      <c r="F117" s="196" t="s">
        <v>139</v>
      </c>
      <c r="G117" s="196"/>
      <c r="H117" s="196"/>
      <c r="I117" s="196"/>
      <c r="J117" s="140" t="s">
        <v>140</v>
      </c>
      <c r="K117" s="141">
        <v>6</v>
      </c>
      <c r="L117" s="195"/>
      <c r="M117" s="195"/>
      <c r="N117" s="195">
        <f t="shared" ref="N117:N122" si="0">ROUND(L117*K117,3)</f>
        <v>0</v>
      </c>
      <c r="O117" s="195"/>
      <c r="P117" s="195"/>
      <c r="Q117" s="195"/>
      <c r="R117" s="142"/>
      <c r="T117" s="143" t="s">
        <v>5</v>
      </c>
      <c r="U117" s="40" t="s">
        <v>38</v>
      </c>
      <c r="V117" s="144">
        <v>0.40833999999999998</v>
      </c>
      <c r="W117" s="144">
        <f t="shared" ref="W117:W122" si="1">V117*K117</f>
        <v>2.45004</v>
      </c>
      <c r="X117" s="144">
        <v>0</v>
      </c>
      <c r="Y117" s="144">
        <f t="shared" ref="Y117:Y122" si="2">X117*K117</f>
        <v>0</v>
      </c>
      <c r="Z117" s="144">
        <v>0</v>
      </c>
      <c r="AA117" s="145">
        <f t="shared" ref="AA117:AA122" si="3">Z117*K117</f>
        <v>0</v>
      </c>
      <c r="AR117" s="18" t="s">
        <v>141</v>
      </c>
      <c r="AT117" s="18" t="s">
        <v>137</v>
      </c>
      <c r="AU117" s="18" t="s">
        <v>142</v>
      </c>
      <c r="AY117" s="18" t="s">
        <v>136</v>
      </c>
      <c r="BE117" s="146">
        <f t="shared" ref="BE117:BE122" si="4">IF(U117="základná",N117,0)</f>
        <v>0</v>
      </c>
      <c r="BF117" s="146">
        <f t="shared" ref="BF117:BF122" si="5">IF(U117="znížená",N117,0)</f>
        <v>0</v>
      </c>
      <c r="BG117" s="146">
        <f t="shared" ref="BG117:BG122" si="6">IF(U117="zákl. prenesená",N117,0)</f>
        <v>0</v>
      </c>
      <c r="BH117" s="146">
        <f t="shared" ref="BH117:BH122" si="7">IF(U117="zníž. prenesená",N117,0)</f>
        <v>0</v>
      </c>
      <c r="BI117" s="146">
        <f t="shared" ref="BI117:BI122" si="8">IF(U117="nulová",N117,0)</f>
        <v>0</v>
      </c>
      <c r="BJ117" s="18" t="s">
        <v>142</v>
      </c>
      <c r="BK117" s="147">
        <f t="shared" ref="BK117:BK122" si="9">ROUND(L117*K117,3)</f>
        <v>0</v>
      </c>
      <c r="BL117" s="18" t="s">
        <v>141</v>
      </c>
      <c r="BM117" s="18" t="s">
        <v>142</v>
      </c>
    </row>
    <row r="118" spans="2:65" s="1" customFormat="1" ht="25.5" customHeight="1">
      <c r="B118" s="137"/>
      <c r="C118" s="138" t="s">
        <v>142</v>
      </c>
      <c r="D118" s="138" t="s">
        <v>137</v>
      </c>
      <c r="E118" s="139" t="s">
        <v>143</v>
      </c>
      <c r="F118" s="196" t="s">
        <v>144</v>
      </c>
      <c r="G118" s="196"/>
      <c r="H118" s="196"/>
      <c r="I118" s="196"/>
      <c r="J118" s="140" t="s">
        <v>140</v>
      </c>
      <c r="K118" s="141">
        <v>6</v>
      </c>
      <c r="L118" s="195"/>
      <c r="M118" s="195"/>
      <c r="N118" s="195">
        <f t="shared" si="0"/>
        <v>0</v>
      </c>
      <c r="O118" s="195"/>
      <c r="P118" s="195"/>
      <c r="Q118" s="195"/>
      <c r="R118" s="142"/>
      <c r="T118" s="143" t="s">
        <v>5</v>
      </c>
      <c r="U118" s="40" t="s">
        <v>38</v>
      </c>
      <c r="V118" s="144">
        <v>2.5139999999999998</v>
      </c>
      <c r="W118" s="144">
        <f t="shared" si="1"/>
        <v>15.084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141</v>
      </c>
      <c r="AT118" s="18" t="s">
        <v>137</v>
      </c>
      <c r="AU118" s="18" t="s">
        <v>142</v>
      </c>
      <c r="AY118" s="18" t="s">
        <v>136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142</v>
      </c>
      <c r="BK118" s="147">
        <f t="shared" si="9"/>
        <v>0</v>
      </c>
      <c r="BL118" s="18" t="s">
        <v>141</v>
      </c>
      <c r="BM118" s="18" t="s">
        <v>141</v>
      </c>
    </row>
    <row r="119" spans="2:65" s="1" customFormat="1" ht="16.5" customHeight="1">
      <c r="B119" s="137"/>
      <c r="C119" s="138" t="s">
        <v>145</v>
      </c>
      <c r="D119" s="138" t="s">
        <v>137</v>
      </c>
      <c r="E119" s="139" t="s">
        <v>146</v>
      </c>
      <c r="F119" s="196" t="s">
        <v>147</v>
      </c>
      <c r="G119" s="196"/>
      <c r="H119" s="196"/>
      <c r="I119" s="196"/>
      <c r="J119" s="140" t="s">
        <v>140</v>
      </c>
      <c r="K119" s="141">
        <v>6</v>
      </c>
      <c r="L119" s="195"/>
      <c r="M119" s="195"/>
      <c r="N119" s="195">
        <f t="shared" si="0"/>
        <v>0</v>
      </c>
      <c r="O119" s="195"/>
      <c r="P119" s="195"/>
      <c r="Q119" s="195"/>
      <c r="R119" s="142"/>
      <c r="T119" s="143" t="s">
        <v>5</v>
      </c>
      <c r="U119" s="40" t="s">
        <v>38</v>
      </c>
      <c r="V119" s="144">
        <v>0.44700000000000001</v>
      </c>
      <c r="W119" s="144">
        <f t="shared" si="1"/>
        <v>2.6819999999999999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141</v>
      </c>
      <c r="AT119" s="18" t="s">
        <v>137</v>
      </c>
      <c r="AU119" s="18" t="s">
        <v>142</v>
      </c>
      <c r="AY119" s="18" t="s">
        <v>136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142</v>
      </c>
      <c r="BK119" s="147">
        <f t="shared" si="9"/>
        <v>0</v>
      </c>
      <c r="BL119" s="18" t="s">
        <v>141</v>
      </c>
      <c r="BM119" s="18" t="s">
        <v>148</v>
      </c>
    </row>
    <row r="120" spans="2:65" s="1" customFormat="1" ht="25.5" customHeight="1">
      <c r="B120" s="137"/>
      <c r="C120" s="138" t="s">
        <v>141</v>
      </c>
      <c r="D120" s="138" t="s">
        <v>137</v>
      </c>
      <c r="E120" s="139" t="s">
        <v>149</v>
      </c>
      <c r="F120" s="196" t="s">
        <v>150</v>
      </c>
      <c r="G120" s="196"/>
      <c r="H120" s="196"/>
      <c r="I120" s="196"/>
      <c r="J120" s="140" t="s">
        <v>140</v>
      </c>
      <c r="K120" s="141">
        <v>6</v>
      </c>
      <c r="L120" s="195"/>
      <c r="M120" s="195"/>
      <c r="N120" s="195">
        <f t="shared" si="0"/>
        <v>0</v>
      </c>
      <c r="O120" s="195"/>
      <c r="P120" s="195"/>
      <c r="Q120" s="195"/>
      <c r="R120" s="142"/>
      <c r="T120" s="143" t="s">
        <v>5</v>
      </c>
      <c r="U120" s="40" t="s">
        <v>38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141</v>
      </c>
      <c r="AT120" s="18" t="s">
        <v>137</v>
      </c>
      <c r="AU120" s="18" t="s">
        <v>142</v>
      </c>
      <c r="AY120" s="18" t="s">
        <v>136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142</v>
      </c>
      <c r="BK120" s="147">
        <f t="shared" si="9"/>
        <v>0</v>
      </c>
      <c r="BL120" s="18" t="s">
        <v>141</v>
      </c>
      <c r="BM120" s="18" t="s">
        <v>151</v>
      </c>
    </row>
    <row r="121" spans="2:65" s="1" customFormat="1" ht="16.5" customHeight="1">
      <c r="B121" s="137"/>
      <c r="C121" s="138" t="s">
        <v>152</v>
      </c>
      <c r="D121" s="138" t="s">
        <v>137</v>
      </c>
      <c r="E121" s="139" t="s">
        <v>153</v>
      </c>
      <c r="F121" s="196" t="s">
        <v>154</v>
      </c>
      <c r="G121" s="196"/>
      <c r="H121" s="196"/>
      <c r="I121" s="196"/>
      <c r="J121" s="140" t="s">
        <v>140</v>
      </c>
      <c r="K121" s="141">
        <v>6</v>
      </c>
      <c r="L121" s="195"/>
      <c r="M121" s="195"/>
      <c r="N121" s="195">
        <f t="shared" si="0"/>
        <v>0</v>
      </c>
      <c r="O121" s="195"/>
      <c r="P121" s="195"/>
      <c r="Q121" s="195"/>
      <c r="R121" s="142"/>
      <c r="T121" s="143" t="s">
        <v>5</v>
      </c>
      <c r="U121" s="40" t="s">
        <v>38</v>
      </c>
      <c r="V121" s="144">
        <v>8.9999999999999993E-3</v>
      </c>
      <c r="W121" s="144">
        <f t="shared" si="1"/>
        <v>5.3999999999999992E-2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141</v>
      </c>
      <c r="AT121" s="18" t="s">
        <v>137</v>
      </c>
      <c r="AU121" s="18" t="s">
        <v>142</v>
      </c>
      <c r="AY121" s="18" t="s">
        <v>136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142</v>
      </c>
      <c r="BK121" s="147">
        <f t="shared" si="9"/>
        <v>0</v>
      </c>
      <c r="BL121" s="18" t="s">
        <v>141</v>
      </c>
      <c r="BM121" s="18" t="s">
        <v>155</v>
      </c>
    </row>
    <row r="122" spans="2:65" s="1" customFormat="1" ht="25.5" customHeight="1">
      <c r="B122" s="137"/>
      <c r="C122" s="138" t="s">
        <v>148</v>
      </c>
      <c r="D122" s="138" t="s">
        <v>137</v>
      </c>
      <c r="E122" s="139" t="s">
        <v>156</v>
      </c>
      <c r="F122" s="196" t="s">
        <v>157</v>
      </c>
      <c r="G122" s="196"/>
      <c r="H122" s="196"/>
      <c r="I122" s="196"/>
      <c r="J122" s="140" t="s">
        <v>140</v>
      </c>
      <c r="K122" s="141">
        <v>6</v>
      </c>
      <c r="L122" s="195"/>
      <c r="M122" s="195"/>
      <c r="N122" s="195">
        <f t="shared" si="0"/>
        <v>0</v>
      </c>
      <c r="O122" s="195"/>
      <c r="P122" s="195"/>
      <c r="Q122" s="195"/>
      <c r="R122" s="142"/>
      <c r="T122" s="143" t="s">
        <v>5</v>
      </c>
      <c r="U122" s="40" t="s">
        <v>38</v>
      </c>
      <c r="V122" s="144">
        <v>1.1719999999999999</v>
      </c>
      <c r="W122" s="144">
        <f t="shared" si="1"/>
        <v>7.032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141</v>
      </c>
      <c r="AT122" s="18" t="s">
        <v>137</v>
      </c>
      <c r="AU122" s="18" t="s">
        <v>142</v>
      </c>
      <c r="AY122" s="18" t="s">
        <v>136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142</v>
      </c>
      <c r="BK122" s="147">
        <f t="shared" si="9"/>
        <v>0</v>
      </c>
      <c r="BL122" s="18" t="s">
        <v>141</v>
      </c>
      <c r="BM122" s="18" t="s">
        <v>158</v>
      </c>
    </row>
    <row r="123" spans="2:65" s="9" customFormat="1" ht="29.85" customHeight="1">
      <c r="B123" s="126"/>
      <c r="C123" s="127"/>
      <c r="D123" s="136" t="s">
        <v>113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03">
        <f>BK123</f>
        <v>0</v>
      </c>
      <c r="O123" s="204"/>
      <c r="P123" s="204"/>
      <c r="Q123" s="204"/>
      <c r="R123" s="129"/>
      <c r="T123" s="130"/>
      <c r="U123" s="127"/>
      <c r="V123" s="127"/>
      <c r="W123" s="131">
        <f>SUM(W124:W125)</f>
        <v>5.752872</v>
      </c>
      <c r="X123" s="127"/>
      <c r="Y123" s="131">
        <f>SUM(Y124:Y125)</f>
        <v>15.473221689599999</v>
      </c>
      <c r="Z123" s="127"/>
      <c r="AA123" s="132">
        <f>SUM(AA124:AA125)</f>
        <v>0</v>
      </c>
      <c r="AR123" s="133" t="s">
        <v>78</v>
      </c>
      <c r="AT123" s="134" t="s">
        <v>70</v>
      </c>
      <c r="AU123" s="134" t="s">
        <v>78</v>
      </c>
      <c r="AY123" s="133" t="s">
        <v>136</v>
      </c>
      <c r="BK123" s="135">
        <f>SUM(BK124:BK125)</f>
        <v>0</v>
      </c>
    </row>
    <row r="124" spans="2:65" s="1" customFormat="1" ht="25.5" customHeight="1">
      <c r="B124" s="137"/>
      <c r="C124" s="138" t="s">
        <v>159</v>
      </c>
      <c r="D124" s="138" t="s">
        <v>137</v>
      </c>
      <c r="E124" s="139" t="s">
        <v>160</v>
      </c>
      <c r="F124" s="196" t="s">
        <v>161</v>
      </c>
      <c r="G124" s="196"/>
      <c r="H124" s="196"/>
      <c r="I124" s="196"/>
      <c r="J124" s="140" t="s">
        <v>140</v>
      </c>
      <c r="K124" s="141">
        <v>4.8</v>
      </c>
      <c r="L124" s="195"/>
      <c r="M124" s="195"/>
      <c r="N124" s="195">
        <f>ROUND(L124*K124,3)</f>
        <v>0</v>
      </c>
      <c r="O124" s="195"/>
      <c r="P124" s="195"/>
      <c r="Q124" s="195"/>
      <c r="R124" s="142"/>
      <c r="T124" s="143" t="s">
        <v>5</v>
      </c>
      <c r="U124" s="40" t="s">
        <v>38</v>
      </c>
      <c r="V124" s="144">
        <v>0.90824000000000005</v>
      </c>
      <c r="W124" s="144">
        <f>V124*K124</f>
        <v>4.3595519999999999</v>
      </c>
      <c r="X124" s="144">
        <v>2.0663999999999998</v>
      </c>
      <c r="Y124" s="144">
        <f>X124*K124</f>
        <v>9.9187199999999986</v>
      </c>
      <c r="Z124" s="144">
        <v>0</v>
      </c>
      <c r="AA124" s="145">
        <f>Z124*K124</f>
        <v>0</v>
      </c>
      <c r="AR124" s="18" t="s">
        <v>141</v>
      </c>
      <c r="AT124" s="18" t="s">
        <v>137</v>
      </c>
      <c r="AU124" s="18" t="s">
        <v>142</v>
      </c>
      <c r="AY124" s="18" t="s">
        <v>136</v>
      </c>
      <c r="BE124" s="146">
        <f>IF(U124="základná",N124,0)</f>
        <v>0</v>
      </c>
      <c r="BF124" s="146">
        <f>IF(U124="znížená",N124,0)</f>
        <v>0</v>
      </c>
      <c r="BG124" s="146">
        <f>IF(U124="zákl. prenesená",N124,0)</f>
        <v>0</v>
      </c>
      <c r="BH124" s="146">
        <f>IF(U124="zníž. prenesená",N124,0)</f>
        <v>0</v>
      </c>
      <c r="BI124" s="146">
        <f>IF(U124="nulová",N124,0)</f>
        <v>0</v>
      </c>
      <c r="BJ124" s="18" t="s">
        <v>142</v>
      </c>
      <c r="BK124" s="147">
        <f>ROUND(L124*K124,3)</f>
        <v>0</v>
      </c>
      <c r="BL124" s="18" t="s">
        <v>141</v>
      </c>
      <c r="BM124" s="18" t="s">
        <v>162</v>
      </c>
    </row>
    <row r="125" spans="2:65" s="1" customFormat="1" ht="25.5" customHeight="1">
      <c r="B125" s="137"/>
      <c r="C125" s="138" t="s">
        <v>151</v>
      </c>
      <c r="D125" s="138" t="s">
        <v>137</v>
      </c>
      <c r="E125" s="139" t="s">
        <v>163</v>
      </c>
      <c r="F125" s="196" t="s">
        <v>164</v>
      </c>
      <c r="G125" s="196"/>
      <c r="H125" s="196"/>
      <c r="I125" s="196"/>
      <c r="J125" s="140" t="s">
        <v>140</v>
      </c>
      <c r="K125" s="141">
        <v>2.4</v>
      </c>
      <c r="L125" s="195"/>
      <c r="M125" s="195"/>
      <c r="N125" s="195">
        <f>ROUND(L125*K125,3)</f>
        <v>0</v>
      </c>
      <c r="O125" s="195"/>
      <c r="P125" s="195"/>
      <c r="Q125" s="195"/>
      <c r="R125" s="142"/>
      <c r="T125" s="143" t="s">
        <v>5</v>
      </c>
      <c r="U125" s="40" t="s">
        <v>38</v>
      </c>
      <c r="V125" s="144">
        <v>0.58055000000000001</v>
      </c>
      <c r="W125" s="144">
        <f>V125*K125</f>
        <v>1.3933199999999999</v>
      </c>
      <c r="X125" s="144">
        <v>2.3143757040000001</v>
      </c>
      <c r="Y125" s="144">
        <f>X125*K125</f>
        <v>5.5545016896000003</v>
      </c>
      <c r="Z125" s="144">
        <v>0</v>
      </c>
      <c r="AA125" s="145">
        <f>Z125*K125</f>
        <v>0</v>
      </c>
      <c r="AR125" s="18" t="s">
        <v>141</v>
      </c>
      <c r="AT125" s="18" t="s">
        <v>137</v>
      </c>
      <c r="AU125" s="18" t="s">
        <v>142</v>
      </c>
      <c r="AY125" s="18" t="s">
        <v>136</v>
      </c>
      <c r="BE125" s="146">
        <f>IF(U125="základná",N125,0)</f>
        <v>0</v>
      </c>
      <c r="BF125" s="146">
        <f>IF(U125="znížená",N125,0)</f>
        <v>0</v>
      </c>
      <c r="BG125" s="146">
        <f>IF(U125="zákl. prenesená",N125,0)</f>
        <v>0</v>
      </c>
      <c r="BH125" s="146">
        <f>IF(U125="zníž. prenesená",N125,0)</f>
        <v>0</v>
      </c>
      <c r="BI125" s="146">
        <f>IF(U125="nulová",N125,0)</f>
        <v>0</v>
      </c>
      <c r="BJ125" s="18" t="s">
        <v>142</v>
      </c>
      <c r="BK125" s="147">
        <f>ROUND(L125*K125,3)</f>
        <v>0</v>
      </c>
      <c r="BL125" s="18" t="s">
        <v>141</v>
      </c>
      <c r="BM125" s="18" t="s">
        <v>165</v>
      </c>
    </row>
    <row r="126" spans="2:65" s="9" customFormat="1" ht="29.85" customHeight="1">
      <c r="B126" s="126"/>
      <c r="C126" s="127"/>
      <c r="D126" s="136" t="s">
        <v>114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03">
        <f>BK126</f>
        <v>0</v>
      </c>
      <c r="O126" s="204"/>
      <c r="P126" s="204"/>
      <c r="Q126" s="204"/>
      <c r="R126" s="129"/>
      <c r="T126" s="130"/>
      <c r="U126" s="127"/>
      <c r="V126" s="127"/>
      <c r="W126" s="131">
        <f>W127</f>
        <v>0</v>
      </c>
      <c r="X126" s="127"/>
      <c r="Y126" s="131">
        <f>Y127</f>
        <v>0</v>
      </c>
      <c r="Z126" s="127"/>
      <c r="AA126" s="132">
        <f>AA127</f>
        <v>0</v>
      </c>
      <c r="AR126" s="133" t="s">
        <v>78</v>
      </c>
      <c r="AT126" s="134" t="s">
        <v>70</v>
      </c>
      <c r="AU126" s="134" t="s">
        <v>78</v>
      </c>
      <c r="AY126" s="133" t="s">
        <v>136</v>
      </c>
      <c r="BK126" s="135">
        <f>BK127</f>
        <v>0</v>
      </c>
    </row>
    <row r="127" spans="2:65" s="1" customFormat="1" ht="25.5" customHeight="1">
      <c r="B127" s="137"/>
      <c r="C127" s="138" t="s">
        <v>166</v>
      </c>
      <c r="D127" s="138" t="s">
        <v>137</v>
      </c>
      <c r="E127" s="139" t="s">
        <v>167</v>
      </c>
      <c r="F127" s="196" t="s">
        <v>241</v>
      </c>
      <c r="G127" s="196"/>
      <c r="H127" s="196"/>
      <c r="I127" s="196"/>
      <c r="J127" s="140" t="s">
        <v>228</v>
      </c>
      <c r="K127" s="141">
        <v>12</v>
      </c>
      <c r="L127" s="195"/>
      <c r="M127" s="195"/>
      <c r="N127" s="195">
        <f>ROUND(L127*K127,3)</f>
        <v>0</v>
      </c>
      <c r="O127" s="195"/>
      <c r="P127" s="195"/>
      <c r="Q127" s="195"/>
      <c r="R127" s="142"/>
      <c r="T127" s="143" t="s">
        <v>5</v>
      </c>
      <c r="U127" s="40" t="s">
        <v>38</v>
      </c>
      <c r="V127" s="144">
        <v>0</v>
      </c>
      <c r="W127" s="144">
        <f>V127*K127</f>
        <v>0</v>
      </c>
      <c r="X127" s="144">
        <v>0</v>
      </c>
      <c r="Y127" s="144">
        <f>X127*K127</f>
        <v>0</v>
      </c>
      <c r="Z127" s="144">
        <v>0</v>
      </c>
      <c r="AA127" s="145">
        <f>Z127*K127</f>
        <v>0</v>
      </c>
      <c r="AR127" s="18" t="s">
        <v>141</v>
      </c>
      <c r="AT127" s="18" t="s">
        <v>137</v>
      </c>
      <c r="AU127" s="18" t="s">
        <v>142</v>
      </c>
      <c r="AY127" s="18" t="s">
        <v>136</v>
      </c>
      <c r="BE127" s="146">
        <f>IF(U127="základná",N127,0)</f>
        <v>0</v>
      </c>
      <c r="BF127" s="146">
        <f>IF(U127="znížená",N127,0)</f>
        <v>0</v>
      </c>
      <c r="BG127" s="146">
        <f>IF(U127="zákl. prenesená",N127,0)</f>
        <v>0</v>
      </c>
      <c r="BH127" s="146">
        <f>IF(U127="zníž. prenesená",N127,0)</f>
        <v>0</v>
      </c>
      <c r="BI127" s="146">
        <f>IF(U127="nulová",N127,0)</f>
        <v>0</v>
      </c>
      <c r="BJ127" s="18" t="s">
        <v>142</v>
      </c>
      <c r="BK127" s="147">
        <f>ROUND(L127*K127,3)</f>
        <v>0</v>
      </c>
      <c r="BL127" s="18" t="s">
        <v>141</v>
      </c>
      <c r="BM127" s="18" t="s">
        <v>169</v>
      </c>
    </row>
    <row r="128" spans="2:65" s="9" customFormat="1" ht="29.85" customHeight="1">
      <c r="B128" s="126"/>
      <c r="C128" s="127"/>
      <c r="D128" s="136" t="s">
        <v>115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03">
        <f>BK128</f>
        <v>0</v>
      </c>
      <c r="O128" s="204"/>
      <c r="P128" s="204"/>
      <c r="Q128" s="204"/>
      <c r="R128" s="129"/>
      <c r="T128" s="130"/>
      <c r="U128" s="127"/>
      <c r="V128" s="127"/>
      <c r="W128" s="131">
        <f>W129</f>
        <v>0.66144000000000003</v>
      </c>
      <c r="X128" s="127"/>
      <c r="Y128" s="131">
        <f>Y129</f>
        <v>5.8528799999999999</v>
      </c>
      <c r="Z128" s="127"/>
      <c r="AA128" s="132">
        <f>AA129</f>
        <v>0</v>
      </c>
      <c r="AR128" s="133" t="s">
        <v>78</v>
      </c>
      <c r="AT128" s="134" t="s">
        <v>70</v>
      </c>
      <c r="AU128" s="134" t="s">
        <v>78</v>
      </c>
      <c r="AY128" s="133" t="s">
        <v>136</v>
      </c>
      <c r="BK128" s="135">
        <f>BK129</f>
        <v>0</v>
      </c>
    </row>
    <row r="129" spans="2:65" s="1" customFormat="1" ht="38.25" customHeight="1">
      <c r="B129" s="137"/>
      <c r="C129" s="138" t="s">
        <v>155</v>
      </c>
      <c r="D129" s="138" t="s">
        <v>137</v>
      </c>
      <c r="E129" s="139" t="s">
        <v>173</v>
      </c>
      <c r="F129" s="196" t="s">
        <v>174</v>
      </c>
      <c r="G129" s="196"/>
      <c r="H129" s="196"/>
      <c r="I129" s="196"/>
      <c r="J129" s="140" t="s">
        <v>175</v>
      </c>
      <c r="K129" s="141">
        <v>12</v>
      </c>
      <c r="L129" s="195"/>
      <c r="M129" s="195"/>
      <c r="N129" s="195">
        <f>ROUND(L129*K129,3)</f>
        <v>0</v>
      </c>
      <c r="O129" s="195"/>
      <c r="P129" s="195"/>
      <c r="Q129" s="195"/>
      <c r="R129" s="142"/>
      <c r="T129" s="143" t="s">
        <v>5</v>
      </c>
      <c r="U129" s="152" t="s">
        <v>38</v>
      </c>
      <c r="V129" s="153">
        <v>5.5120000000000002E-2</v>
      </c>
      <c r="W129" s="153">
        <f>V129*K129</f>
        <v>0.66144000000000003</v>
      </c>
      <c r="X129" s="153">
        <v>0.48774000000000001</v>
      </c>
      <c r="Y129" s="153">
        <f>X129*K129</f>
        <v>5.8528799999999999</v>
      </c>
      <c r="Z129" s="153">
        <v>0</v>
      </c>
      <c r="AA129" s="154">
        <f>Z129*K129</f>
        <v>0</v>
      </c>
      <c r="AR129" s="18" t="s">
        <v>141</v>
      </c>
      <c r="AT129" s="18" t="s">
        <v>137</v>
      </c>
      <c r="AU129" s="18" t="s">
        <v>142</v>
      </c>
      <c r="AY129" s="18" t="s">
        <v>136</v>
      </c>
      <c r="BE129" s="146">
        <f>IF(U129="základná",N129,0)</f>
        <v>0</v>
      </c>
      <c r="BF129" s="146">
        <f>IF(U129="znížená",N129,0)</f>
        <v>0</v>
      </c>
      <c r="BG129" s="146">
        <f>IF(U129="zákl. prenesená",N129,0)</f>
        <v>0</v>
      </c>
      <c r="BH129" s="146">
        <f>IF(U129="zníž. prenesená",N129,0)</f>
        <v>0</v>
      </c>
      <c r="BI129" s="146">
        <f>IF(U129="nulová",N129,0)</f>
        <v>0</v>
      </c>
      <c r="BJ129" s="18" t="s">
        <v>142</v>
      </c>
      <c r="BK129" s="147">
        <f>ROUND(L129*K129,3)</f>
        <v>0</v>
      </c>
      <c r="BL129" s="18" t="s">
        <v>141</v>
      </c>
      <c r="BM129" s="18" t="s">
        <v>10</v>
      </c>
    </row>
    <row r="130" spans="2:65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9:I129"/>
    <mergeCell ref="L129:M129"/>
    <mergeCell ref="N129:Q129"/>
    <mergeCell ref="N128:Q128"/>
    <mergeCell ref="F124:I124"/>
    <mergeCell ref="L124:M124"/>
    <mergeCell ref="N124:Q124"/>
    <mergeCell ref="F125:I125"/>
    <mergeCell ref="L125:M125"/>
    <mergeCell ref="N125:Q125"/>
    <mergeCell ref="N123:Q123"/>
    <mergeCell ref="N126:Q126"/>
    <mergeCell ref="F127:I127"/>
    <mergeCell ref="L127:M127"/>
    <mergeCell ref="N127:Q127"/>
    <mergeCell ref="H1:K1"/>
    <mergeCell ref="S2:AC2"/>
    <mergeCell ref="N114:Q114"/>
    <mergeCell ref="N115:Q115"/>
    <mergeCell ref="N116:Q116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</mergeCells>
  <hyperlinks>
    <hyperlink ref="F1:G1" location="C2" display="1) Krycí list rozpočtu"/>
    <hyperlink ref="H1:K1" location="C86" display="2) Rekapitulácia rozpočtu"/>
    <hyperlink ref="L1" location="C11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>
      <pane ySplit="1" topLeftCell="A115" activePane="bottomLeft" state="frozen"/>
      <selection pane="bottomLeft" activeCell="L117" sqref="L117:M12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96</v>
      </c>
      <c r="G1" s="13"/>
      <c r="H1" s="192" t="s">
        <v>97</v>
      </c>
      <c r="I1" s="192"/>
      <c r="J1" s="192"/>
      <c r="K1" s="192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57" t="s">
        <v>8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8" t="s">
        <v>85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50000000000003" customHeight="1">
      <c r="B4" s="22"/>
      <c r="C4" s="176" t="s">
        <v>101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15</v>
      </c>
      <c r="E6" s="24"/>
      <c r="F6" s="214" t="str">
        <f>'Rekapitulácia stavby'!K6</f>
        <v>Zberný dvor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102</v>
      </c>
      <c r="E7" s="32"/>
      <c r="F7" s="190" t="s">
        <v>242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32"/>
      <c r="R7" s="33"/>
    </row>
    <row r="8" spans="1:66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16" t="str">
        <f>'Rekapitulácia stavby'!AN8</f>
        <v>14. 2. 2019</v>
      </c>
      <c r="P9" s="21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89" t="str">
        <f>IF('Rekapitulácia stavby'!AN10="","",'Rekapitulácia stavby'!AN10)</f>
        <v/>
      </c>
      <c r="P11" s="18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189" t="str">
        <f>IF('Rekapitulácia stavby'!AN11="","",'Rekapitulácia stavby'!AN11)</f>
        <v/>
      </c>
      <c r="P12" s="18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89" t="str">
        <f>IF('Rekapitulácia stavby'!AN13="","",'Rekapitulácia stavby'!AN13)</f>
        <v/>
      </c>
      <c r="P14" s="18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189" t="str">
        <f>IF('Rekapitulácia stavby'!AN14="","",'Rekapitulácia stavby'!AN14)</f>
        <v/>
      </c>
      <c r="P15" s="18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89" t="str">
        <f>IF('Rekapitulácia stavby'!AN16="","",'Rekapitulácia stavby'!AN16)</f>
        <v/>
      </c>
      <c r="P17" s="18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189" t="str">
        <f>IF('Rekapitulácia stavby'!AN17="","",'Rekapitulácia stavby'!AN17)</f>
        <v/>
      </c>
      <c r="P18" s="18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30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89" t="str">
        <f>IF('Rekapitulácia stavby'!AN19="","",'Rekapitulácia stavby'!AN19)</f>
        <v/>
      </c>
      <c r="P20" s="18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189" t="str">
        <f>IF('Rekapitulácia stavby'!AN20="","",'Rekapitulácia stavby'!AN20)</f>
        <v/>
      </c>
      <c r="P21" s="18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1" t="s">
        <v>5</v>
      </c>
      <c r="F24" s="191"/>
      <c r="G24" s="191"/>
      <c r="H24" s="191"/>
      <c r="I24" s="191"/>
      <c r="J24" s="191"/>
      <c r="K24" s="191"/>
      <c r="L24" s="19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104</v>
      </c>
      <c r="E27" s="32"/>
      <c r="F27" s="32"/>
      <c r="G27" s="32"/>
      <c r="H27" s="32"/>
      <c r="I27" s="32"/>
      <c r="J27" s="32"/>
      <c r="K27" s="32"/>
      <c r="L27" s="32"/>
      <c r="M27" s="183">
        <f>N88</f>
        <v>0</v>
      </c>
      <c r="N27" s="183"/>
      <c r="O27" s="183"/>
      <c r="P27" s="183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83">
        <f>N95</f>
        <v>0</v>
      </c>
      <c r="N28" s="183"/>
      <c r="O28" s="183"/>
      <c r="P28" s="183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34</v>
      </c>
      <c r="E30" s="32"/>
      <c r="F30" s="32"/>
      <c r="G30" s="32"/>
      <c r="H30" s="32"/>
      <c r="I30" s="32"/>
      <c r="J30" s="32"/>
      <c r="K30" s="32"/>
      <c r="L30" s="32"/>
      <c r="M30" s="224">
        <f>ROUND(M27+M28,2)</f>
        <v>0</v>
      </c>
      <c r="N30" s="213"/>
      <c r="O30" s="213"/>
      <c r="P30" s="21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35</v>
      </c>
      <c r="E32" s="38" t="s">
        <v>36</v>
      </c>
      <c r="F32" s="39">
        <v>0.2</v>
      </c>
      <c r="G32" s="104" t="s">
        <v>37</v>
      </c>
      <c r="H32" s="221">
        <f>ROUND((SUM(BE95:BE96)+SUM(BE114:BE129)), 2)</f>
        <v>0</v>
      </c>
      <c r="I32" s="213"/>
      <c r="J32" s="213"/>
      <c r="K32" s="32"/>
      <c r="L32" s="32"/>
      <c r="M32" s="221">
        <f>ROUND(ROUND((SUM(BE95:BE96)+SUM(BE114:BE129)), 2)*F32, 2)</f>
        <v>0</v>
      </c>
      <c r="N32" s="213"/>
      <c r="O32" s="213"/>
      <c r="P32" s="213"/>
      <c r="Q32" s="32"/>
      <c r="R32" s="33"/>
    </row>
    <row r="33" spans="2:18" s="1" customFormat="1" ht="14.45" customHeight="1">
      <c r="B33" s="31"/>
      <c r="C33" s="32"/>
      <c r="D33" s="32"/>
      <c r="E33" s="38" t="s">
        <v>38</v>
      </c>
      <c r="F33" s="39">
        <v>0.2</v>
      </c>
      <c r="G33" s="104" t="s">
        <v>37</v>
      </c>
      <c r="H33" s="221">
        <f>ROUND((SUM(BF95:BF96)+SUM(BF114:BF129)), 2)</f>
        <v>0</v>
      </c>
      <c r="I33" s="213"/>
      <c r="J33" s="213"/>
      <c r="K33" s="32"/>
      <c r="L33" s="32"/>
      <c r="M33" s="221">
        <f>ROUND(ROUND((SUM(BF95:BF96)+SUM(BF114:BF129)), 2)*F33, 2)</f>
        <v>0</v>
      </c>
      <c r="N33" s="213"/>
      <c r="O33" s="213"/>
      <c r="P33" s="213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39</v>
      </c>
      <c r="F34" s="39">
        <v>0.2</v>
      </c>
      <c r="G34" s="104" t="s">
        <v>37</v>
      </c>
      <c r="H34" s="221">
        <f>ROUND((SUM(BG95:BG96)+SUM(BG114:BG129)), 2)</f>
        <v>0</v>
      </c>
      <c r="I34" s="213"/>
      <c r="J34" s="213"/>
      <c r="K34" s="32"/>
      <c r="L34" s="32"/>
      <c r="M34" s="221">
        <v>0</v>
      </c>
      <c r="N34" s="213"/>
      <c r="O34" s="213"/>
      <c r="P34" s="213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40</v>
      </c>
      <c r="F35" s="39">
        <v>0.2</v>
      </c>
      <c r="G35" s="104" t="s">
        <v>37</v>
      </c>
      <c r="H35" s="221">
        <f>ROUND((SUM(BH95:BH96)+SUM(BH114:BH129)), 2)</f>
        <v>0</v>
      </c>
      <c r="I35" s="213"/>
      <c r="J35" s="213"/>
      <c r="K35" s="32"/>
      <c r="L35" s="32"/>
      <c r="M35" s="221">
        <v>0</v>
      </c>
      <c r="N35" s="213"/>
      <c r="O35" s="213"/>
      <c r="P35" s="213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41</v>
      </c>
      <c r="F36" s="39">
        <v>0</v>
      </c>
      <c r="G36" s="104" t="s">
        <v>37</v>
      </c>
      <c r="H36" s="221">
        <f>ROUND((SUM(BI95:BI96)+SUM(BI114:BI129)), 2)</f>
        <v>0</v>
      </c>
      <c r="I36" s="213"/>
      <c r="J36" s="213"/>
      <c r="K36" s="32"/>
      <c r="L36" s="32"/>
      <c r="M36" s="221">
        <v>0</v>
      </c>
      <c r="N36" s="213"/>
      <c r="O36" s="213"/>
      <c r="P36" s="21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42</v>
      </c>
      <c r="E38" s="71"/>
      <c r="F38" s="71"/>
      <c r="G38" s="106" t="s">
        <v>43</v>
      </c>
      <c r="H38" s="107" t="s">
        <v>44</v>
      </c>
      <c r="I38" s="71"/>
      <c r="J38" s="71"/>
      <c r="K38" s="71"/>
      <c r="L38" s="222">
        <f>SUM(M30:M36)</f>
        <v>0</v>
      </c>
      <c r="M38" s="222"/>
      <c r="N38" s="222"/>
      <c r="O38" s="222"/>
      <c r="P38" s="22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6" t="s">
        <v>106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14" t="str">
        <f>F6</f>
        <v>Zberný dvor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</row>
    <row r="79" spans="2:18" s="1" customFormat="1" ht="36.950000000000003" customHeight="1">
      <c r="B79" s="31"/>
      <c r="C79" s="65" t="s">
        <v>102</v>
      </c>
      <c r="D79" s="32"/>
      <c r="E79" s="32"/>
      <c r="F79" s="178" t="str">
        <f>F7</f>
        <v>03 - Stojisko 2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216" t="str">
        <f>IF(O9="","",O9)</f>
        <v>14. 2. 2019</v>
      </c>
      <c r="N81" s="216"/>
      <c r="O81" s="216"/>
      <c r="P81" s="21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189" t="str">
        <f>E18</f>
        <v xml:space="preserve"> </v>
      </c>
      <c r="N83" s="189"/>
      <c r="O83" s="189"/>
      <c r="P83" s="189"/>
      <c r="Q83" s="189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189" t="str">
        <f>E21</f>
        <v xml:space="preserve"> </v>
      </c>
      <c r="N84" s="189"/>
      <c r="O84" s="189"/>
      <c r="P84" s="189"/>
      <c r="Q84" s="18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9" t="s">
        <v>107</v>
      </c>
      <c r="D86" s="220"/>
      <c r="E86" s="220"/>
      <c r="F86" s="220"/>
      <c r="G86" s="220"/>
      <c r="H86" s="100"/>
      <c r="I86" s="100"/>
      <c r="J86" s="100"/>
      <c r="K86" s="100"/>
      <c r="L86" s="100"/>
      <c r="M86" s="100"/>
      <c r="N86" s="219" t="s">
        <v>108</v>
      </c>
      <c r="O86" s="220"/>
      <c r="P86" s="220"/>
      <c r="Q86" s="220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5">
        <f>N114</f>
        <v>0</v>
      </c>
      <c r="O88" s="211"/>
      <c r="P88" s="211"/>
      <c r="Q88" s="211"/>
      <c r="R88" s="33"/>
      <c r="AU88" s="18" t="s">
        <v>110</v>
      </c>
    </row>
    <row r="89" spans="2:47" s="6" customFormat="1" ht="24.95" customHeight="1">
      <c r="B89" s="109"/>
      <c r="C89" s="110"/>
      <c r="D89" s="111" t="s">
        <v>111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7">
        <f>N115</f>
        <v>0</v>
      </c>
      <c r="O89" s="218"/>
      <c r="P89" s="218"/>
      <c r="Q89" s="218"/>
      <c r="R89" s="112"/>
    </row>
    <row r="90" spans="2:47" s="7" customFormat="1" ht="19.899999999999999" customHeight="1">
      <c r="B90" s="113"/>
      <c r="C90" s="114"/>
      <c r="D90" s="115" t="s">
        <v>112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9">
        <f>N116</f>
        <v>0</v>
      </c>
      <c r="O90" s="210"/>
      <c r="P90" s="210"/>
      <c r="Q90" s="210"/>
      <c r="R90" s="116"/>
    </row>
    <row r="91" spans="2:47" s="7" customFormat="1" ht="19.899999999999999" customHeight="1">
      <c r="B91" s="113"/>
      <c r="C91" s="114"/>
      <c r="D91" s="115" t="s">
        <v>113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9">
        <f>N123</f>
        <v>0</v>
      </c>
      <c r="O91" s="210"/>
      <c r="P91" s="210"/>
      <c r="Q91" s="210"/>
      <c r="R91" s="116"/>
    </row>
    <row r="92" spans="2:47" s="7" customFormat="1" ht="19.899999999999999" customHeight="1">
      <c r="B92" s="113"/>
      <c r="C92" s="114"/>
      <c r="D92" s="115" t="s">
        <v>114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9">
        <f>N126</f>
        <v>0</v>
      </c>
      <c r="O92" s="210"/>
      <c r="P92" s="210"/>
      <c r="Q92" s="210"/>
      <c r="R92" s="116"/>
    </row>
    <row r="93" spans="2:47" s="7" customFormat="1" ht="19.899999999999999" customHeight="1">
      <c r="B93" s="113"/>
      <c r="C93" s="114"/>
      <c r="D93" s="115" t="s">
        <v>115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9">
        <f>N128</f>
        <v>0</v>
      </c>
      <c r="O93" s="210"/>
      <c r="P93" s="210"/>
      <c r="Q93" s="210"/>
      <c r="R93" s="116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8" t="s">
        <v>121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11">
        <v>0</v>
      </c>
      <c r="O95" s="212"/>
      <c r="P95" s="212"/>
      <c r="Q95" s="212"/>
      <c r="R95" s="33"/>
      <c r="T95" s="117"/>
      <c r="U95" s="118" t="s">
        <v>35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95</v>
      </c>
      <c r="D97" s="100"/>
      <c r="E97" s="100"/>
      <c r="F97" s="100"/>
      <c r="G97" s="100"/>
      <c r="H97" s="100"/>
      <c r="I97" s="100"/>
      <c r="J97" s="100"/>
      <c r="K97" s="100"/>
      <c r="L97" s="156">
        <f>ROUND(SUM(N88+N95),2)</f>
        <v>0</v>
      </c>
      <c r="M97" s="156"/>
      <c r="N97" s="156"/>
      <c r="O97" s="156"/>
      <c r="P97" s="156"/>
      <c r="Q97" s="156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176" t="s">
        <v>122</v>
      </c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15</v>
      </c>
      <c r="D105" s="32"/>
      <c r="E105" s="32"/>
      <c r="F105" s="214" t="str">
        <f>F6</f>
        <v>Zberný dvor</v>
      </c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32"/>
      <c r="R105" s="33"/>
    </row>
    <row r="106" spans="2:18" s="1" customFormat="1" ht="36.950000000000003" customHeight="1">
      <c r="B106" s="31"/>
      <c r="C106" s="65" t="s">
        <v>102</v>
      </c>
      <c r="D106" s="32"/>
      <c r="E106" s="32"/>
      <c r="F106" s="178" t="str">
        <f>F7</f>
        <v>03 - Stojisko 2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19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21</v>
      </c>
      <c r="L108" s="32"/>
      <c r="M108" s="216" t="str">
        <f>IF(O9="","",O9)</f>
        <v>14. 2. 2019</v>
      </c>
      <c r="N108" s="216"/>
      <c r="O108" s="216"/>
      <c r="P108" s="216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189" t="str">
        <f>E18</f>
        <v xml:space="preserve"> </v>
      </c>
      <c r="N110" s="189"/>
      <c r="O110" s="189"/>
      <c r="P110" s="189"/>
      <c r="Q110" s="189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30</v>
      </c>
      <c r="L111" s="32"/>
      <c r="M111" s="189" t="str">
        <f>E21</f>
        <v xml:space="preserve"> </v>
      </c>
      <c r="N111" s="189"/>
      <c r="O111" s="189"/>
      <c r="P111" s="189"/>
      <c r="Q111" s="189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9"/>
      <c r="C113" s="120" t="s">
        <v>123</v>
      </c>
      <c r="D113" s="121" t="s">
        <v>124</v>
      </c>
      <c r="E113" s="121" t="s">
        <v>53</v>
      </c>
      <c r="F113" s="207" t="s">
        <v>125</v>
      </c>
      <c r="G113" s="207"/>
      <c r="H113" s="207"/>
      <c r="I113" s="207"/>
      <c r="J113" s="121" t="s">
        <v>126</v>
      </c>
      <c r="K113" s="121" t="s">
        <v>127</v>
      </c>
      <c r="L113" s="207" t="s">
        <v>128</v>
      </c>
      <c r="M113" s="207"/>
      <c r="N113" s="207" t="s">
        <v>108</v>
      </c>
      <c r="O113" s="207"/>
      <c r="P113" s="207"/>
      <c r="Q113" s="208"/>
      <c r="R113" s="122"/>
      <c r="T113" s="72" t="s">
        <v>129</v>
      </c>
      <c r="U113" s="73" t="s">
        <v>35</v>
      </c>
      <c r="V113" s="73" t="s">
        <v>130</v>
      </c>
      <c r="W113" s="73" t="s">
        <v>131</v>
      </c>
      <c r="X113" s="73" t="s">
        <v>132</v>
      </c>
      <c r="Y113" s="73" t="s">
        <v>133</v>
      </c>
      <c r="Z113" s="73" t="s">
        <v>134</v>
      </c>
      <c r="AA113" s="74" t="s">
        <v>135</v>
      </c>
    </row>
    <row r="114" spans="2:65" s="1" customFormat="1" ht="29.25" customHeight="1">
      <c r="B114" s="31"/>
      <c r="C114" s="76" t="s">
        <v>104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97">
        <f>BK114</f>
        <v>0</v>
      </c>
      <c r="O114" s="198"/>
      <c r="P114" s="198"/>
      <c r="Q114" s="198"/>
      <c r="R114" s="33"/>
      <c r="T114" s="75"/>
      <c r="U114" s="47"/>
      <c r="V114" s="47"/>
      <c r="W114" s="123">
        <f>W115</f>
        <v>33.716352000000001</v>
      </c>
      <c r="X114" s="47"/>
      <c r="Y114" s="123">
        <f>Y115</f>
        <v>21.326101689599998</v>
      </c>
      <c r="Z114" s="47"/>
      <c r="AA114" s="124">
        <f>AA115</f>
        <v>0</v>
      </c>
      <c r="AT114" s="18" t="s">
        <v>70</v>
      </c>
      <c r="AU114" s="18" t="s">
        <v>110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111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199">
        <f>BK115</f>
        <v>0</v>
      </c>
      <c r="O115" s="200"/>
      <c r="P115" s="200"/>
      <c r="Q115" s="200"/>
      <c r="R115" s="129"/>
      <c r="T115" s="130"/>
      <c r="U115" s="127"/>
      <c r="V115" s="127"/>
      <c r="W115" s="131">
        <f>W116+W123+W126+W128</f>
        <v>33.716352000000001</v>
      </c>
      <c r="X115" s="127"/>
      <c r="Y115" s="131">
        <f>Y116+Y123+Y126+Y128</f>
        <v>21.326101689599998</v>
      </c>
      <c r="Z115" s="127"/>
      <c r="AA115" s="132">
        <f>AA116+AA123+AA126+AA128</f>
        <v>0</v>
      </c>
      <c r="AR115" s="133" t="s">
        <v>78</v>
      </c>
      <c r="AT115" s="134" t="s">
        <v>70</v>
      </c>
      <c r="AU115" s="134" t="s">
        <v>71</v>
      </c>
      <c r="AY115" s="133" t="s">
        <v>136</v>
      </c>
      <c r="BK115" s="135">
        <f>BK116+BK123+BK126+BK128</f>
        <v>0</v>
      </c>
    </row>
    <row r="116" spans="2:65" s="9" customFormat="1" ht="19.899999999999999" customHeight="1">
      <c r="B116" s="126"/>
      <c r="C116" s="127"/>
      <c r="D116" s="136" t="s">
        <v>112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01">
        <f>BK116</f>
        <v>0</v>
      </c>
      <c r="O116" s="202"/>
      <c r="P116" s="202"/>
      <c r="Q116" s="202"/>
      <c r="R116" s="129"/>
      <c r="T116" s="130"/>
      <c r="U116" s="127"/>
      <c r="V116" s="127"/>
      <c r="W116" s="131">
        <f>SUM(W117:W122)</f>
        <v>27.302039999999998</v>
      </c>
      <c r="X116" s="127"/>
      <c r="Y116" s="131">
        <f>SUM(Y117:Y122)</f>
        <v>0</v>
      </c>
      <c r="Z116" s="127"/>
      <c r="AA116" s="132">
        <f>SUM(AA117:AA122)</f>
        <v>0</v>
      </c>
      <c r="AR116" s="133" t="s">
        <v>78</v>
      </c>
      <c r="AT116" s="134" t="s">
        <v>70</v>
      </c>
      <c r="AU116" s="134" t="s">
        <v>78</v>
      </c>
      <c r="AY116" s="133" t="s">
        <v>136</v>
      </c>
      <c r="BK116" s="135">
        <f>SUM(BK117:BK122)</f>
        <v>0</v>
      </c>
    </row>
    <row r="117" spans="2:65" s="1" customFormat="1" ht="25.5" customHeight="1">
      <c r="B117" s="137"/>
      <c r="C117" s="138" t="s">
        <v>78</v>
      </c>
      <c r="D117" s="138" t="s">
        <v>137</v>
      </c>
      <c r="E117" s="139" t="s">
        <v>138</v>
      </c>
      <c r="F117" s="196" t="s">
        <v>139</v>
      </c>
      <c r="G117" s="196"/>
      <c r="H117" s="196"/>
      <c r="I117" s="196"/>
      <c r="J117" s="140" t="s">
        <v>140</v>
      </c>
      <c r="K117" s="141">
        <v>6</v>
      </c>
      <c r="L117" s="195"/>
      <c r="M117" s="195"/>
      <c r="N117" s="195">
        <f t="shared" ref="N117:N122" si="0">ROUND(L117*K117,3)</f>
        <v>0</v>
      </c>
      <c r="O117" s="195"/>
      <c r="P117" s="195"/>
      <c r="Q117" s="195"/>
      <c r="R117" s="142"/>
      <c r="T117" s="143" t="s">
        <v>5</v>
      </c>
      <c r="U117" s="40" t="s">
        <v>38</v>
      </c>
      <c r="V117" s="144">
        <v>0.40833999999999998</v>
      </c>
      <c r="W117" s="144">
        <f t="shared" ref="W117:W122" si="1">V117*K117</f>
        <v>2.45004</v>
      </c>
      <c r="X117" s="144">
        <v>0</v>
      </c>
      <c r="Y117" s="144">
        <f t="shared" ref="Y117:Y122" si="2">X117*K117</f>
        <v>0</v>
      </c>
      <c r="Z117" s="144">
        <v>0</v>
      </c>
      <c r="AA117" s="145">
        <f t="shared" ref="AA117:AA122" si="3">Z117*K117</f>
        <v>0</v>
      </c>
      <c r="AR117" s="18" t="s">
        <v>141</v>
      </c>
      <c r="AT117" s="18" t="s">
        <v>137</v>
      </c>
      <c r="AU117" s="18" t="s">
        <v>142</v>
      </c>
      <c r="AY117" s="18" t="s">
        <v>136</v>
      </c>
      <c r="BE117" s="146">
        <f t="shared" ref="BE117:BE122" si="4">IF(U117="základná",N117,0)</f>
        <v>0</v>
      </c>
      <c r="BF117" s="146">
        <f t="shared" ref="BF117:BF122" si="5">IF(U117="znížená",N117,0)</f>
        <v>0</v>
      </c>
      <c r="BG117" s="146">
        <f t="shared" ref="BG117:BG122" si="6">IF(U117="zákl. prenesená",N117,0)</f>
        <v>0</v>
      </c>
      <c r="BH117" s="146">
        <f t="shared" ref="BH117:BH122" si="7">IF(U117="zníž. prenesená",N117,0)</f>
        <v>0</v>
      </c>
      <c r="BI117" s="146">
        <f t="shared" ref="BI117:BI122" si="8">IF(U117="nulová",N117,0)</f>
        <v>0</v>
      </c>
      <c r="BJ117" s="18" t="s">
        <v>142</v>
      </c>
      <c r="BK117" s="147">
        <f t="shared" ref="BK117:BK122" si="9">ROUND(L117*K117,3)</f>
        <v>0</v>
      </c>
      <c r="BL117" s="18" t="s">
        <v>141</v>
      </c>
      <c r="BM117" s="18" t="s">
        <v>142</v>
      </c>
    </row>
    <row r="118" spans="2:65" s="1" customFormat="1" ht="25.5" customHeight="1">
      <c r="B118" s="137"/>
      <c r="C118" s="138" t="s">
        <v>142</v>
      </c>
      <c r="D118" s="138" t="s">
        <v>137</v>
      </c>
      <c r="E118" s="139" t="s">
        <v>143</v>
      </c>
      <c r="F118" s="196" t="s">
        <v>144</v>
      </c>
      <c r="G118" s="196"/>
      <c r="H118" s="196"/>
      <c r="I118" s="196"/>
      <c r="J118" s="140" t="s">
        <v>140</v>
      </c>
      <c r="K118" s="141">
        <v>6</v>
      </c>
      <c r="L118" s="195"/>
      <c r="M118" s="195"/>
      <c r="N118" s="195">
        <f t="shared" si="0"/>
        <v>0</v>
      </c>
      <c r="O118" s="195"/>
      <c r="P118" s="195"/>
      <c r="Q118" s="195"/>
      <c r="R118" s="142"/>
      <c r="T118" s="143" t="s">
        <v>5</v>
      </c>
      <c r="U118" s="40" t="s">
        <v>38</v>
      </c>
      <c r="V118" s="144">
        <v>2.5139999999999998</v>
      </c>
      <c r="W118" s="144">
        <f t="shared" si="1"/>
        <v>15.084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141</v>
      </c>
      <c r="AT118" s="18" t="s">
        <v>137</v>
      </c>
      <c r="AU118" s="18" t="s">
        <v>142</v>
      </c>
      <c r="AY118" s="18" t="s">
        <v>136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142</v>
      </c>
      <c r="BK118" s="147">
        <f t="shared" si="9"/>
        <v>0</v>
      </c>
      <c r="BL118" s="18" t="s">
        <v>141</v>
      </c>
      <c r="BM118" s="18" t="s">
        <v>141</v>
      </c>
    </row>
    <row r="119" spans="2:65" s="1" customFormat="1" ht="16.5" customHeight="1">
      <c r="B119" s="137"/>
      <c r="C119" s="138" t="s">
        <v>145</v>
      </c>
      <c r="D119" s="138" t="s">
        <v>137</v>
      </c>
      <c r="E119" s="139" t="s">
        <v>146</v>
      </c>
      <c r="F119" s="196" t="s">
        <v>147</v>
      </c>
      <c r="G119" s="196"/>
      <c r="H119" s="196"/>
      <c r="I119" s="196"/>
      <c r="J119" s="140" t="s">
        <v>140</v>
      </c>
      <c r="K119" s="141">
        <v>6</v>
      </c>
      <c r="L119" s="195"/>
      <c r="M119" s="195"/>
      <c r="N119" s="195">
        <f t="shared" si="0"/>
        <v>0</v>
      </c>
      <c r="O119" s="195"/>
      <c r="P119" s="195"/>
      <c r="Q119" s="195"/>
      <c r="R119" s="142"/>
      <c r="T119" s="143" t="s">
        <v>5</v>
      </c>
      <c r="U119" s="40" t="s">
        <v>38</v>
      </c>
      <c r="V119" s="144">
        <v>0.44700000000000001</v>
      </c>
      <c r="W119" s="144">
        <f t="shared" si="1"/>
        <v>2.6819999999999999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141</v>
      </c>
      <c r="AT119" s="18" t="s">
        <v>137</v>
      </c>
      <c r="AU119" s="18" t="s">
        <v>142</v>
      </c>
      <c r="AY119" s="18" t="s">
        <v>136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142</v>
      </c>
      <c r="BK119" s="147">
        <f t="shared" si="9"/>
        <v>0</v>
      </c>
      <c r="BL119" s="18" t="s">
        <v>141</v>
      </c>
      <c r="BM119" s="18" t="s">
        <v>148</v>
      </c>
    </row>
    <row r="120" spans="2:65" s="1" customFormat="1" ht="25.5" customHeight="1">
      <c r="B120" s="137"/>
      <c r="C120" s="138" t="s">
        <v>141</v>
      </c>
      <c r="D120" s="138" t="s">
        <v>137</v>
      </c>
      <c r="E120" s="139" t="s">
        <v>149</v>
      </c>
      <c r="F120" s="196" t="s">
        <v>150</v>
      </c>
      <c r="G120" s="196"/>
      <c r="H120" s="196"/>
      <c r="I120" s="196"/>
      <c r="J120" s="140" t="s">
        <v>140</v>
      </c>
      <c r="K120" s="141">
        <v>6</v>
      </c>
      <c r="L120" s="195"/>
      <c r="M120" s="195"/>
      <c r="N120" s="195">
        <f t="shared" si="0"/>
        <v>0</v>
      </c>
      <c r="O120" s="195"/>
      <c r="P120" s="195"/>
      <c r="Q120" s="195"/>
      <c r="R120" s="142"/>
      <c r="T120" s="143" t="s">
        <v>5</v>
      </c>
      <c r="U120" s="40" t="s">
        <v>38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141</v>
      </c>
      <c r="AT120" s="18" t="s">
        <v>137</v>
      </c>
      <c r="AU120" s="18" t="s">
        <v>142</v>
      </c>
      <c r="AY120" s="18" t="s">
        <v>136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142</v>
      </c>
      <c r="BK120" s="147">
        <f t="shared" si="9"/>
        <v>0</v>
      </c>
      <c r="BL120" s="18" t="s">
        <v>141</v>
      </c>
      <c r="BM120" s="18" t="s">
        <v>151</v>
      </c>
    </row>
    <row r="121" spans="2:65" s="1" customFormat="1" ht="16.5" customHeight="1">
      <c r="B121" s="137"/>
      <c r="C121" s="138" t="s">
        <v>152</v>
      </c>
      <c r="D121" s="138" t="s">
        <v>137</v>
      </c>
      <c r="E121" s="139" t="s">
        <v>153</v>
      </c>
      <c r="F121" s="196" t="s">
        <v>154</v>
      </c>
      <c r="G121" s="196"/>
      <c r="H121" s="196"/>
      <c r="I121" s="196"/>
      <c r="J121" s="140" t="s">
        <v>140</v>
      </c>
      <c r="K121" s="141">
        <v>6</v>
      </c>
      <c r="L121" s="195"/>
      <c r="M121" s="195"/>
      <c r="N121" s="195">
        <f t="shared" si="0"/>
        <v>0</v>
      </c>
      <c r="O121" s="195"/>
      <c r="P121" s="195"/>
      <c r="Q121" s="195"/>
      <c r="R121" s="142"/>
      <c r="T121" s="143" t="s">
        <v>5</v>
      </c>
      <c r="U121" s="40" t="s">
        <v>38</v>
      </c>
      <c r="V121" s="144">
        <v>8.9999999999999993E-3</v>
      </c>
      <c r="W121" s="144">
        <f t="shared" si="1"/>
        <v>5.3999999999999992E-2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141</v>
      </c>
      <c r="AT121" s="18" t="s">
        <v>137</v>
      </c>
      <c r="AU121" s="18" t="s">
        <v>142</v>
      </c>
      <c r="AY121" s="18" t="s">
        <v>136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142</v>
      </c>
      <c r="BK121" s="147">
        <f t="shared" si="9"/>
        <v>0</v>
      </c>
      <c r="BL121" s="18" t="s">
        <v>141</v>
      </c>
      <c r="BM121" s="18" t="s">
        <v>155</v>
      </c>
    </row>
    <row r="122" spans="2:65" s="1" customFormat="1" ht="25.5" customHeight="1">
      <c r="B122" s="137"/>
      <c r="C122" s="138" t="s">
        <v>148</v>
      </c>
      <c r="D122" s="138" t="s">
        <v>137</v>
      </c>
      <c r="E122" s="139" t="s">
        <v>156</v>
      </c>
      <c r="F122" s="196" t="s">
        <v>157</v>
      </c>
      <c r="G122" s="196"/>
      <c r="H122" s="196"/>
      <c r="I122" s="196"/>
      <c r="J122" s="140" t="s">
        <v>140</v>
      </c>
      <c r="K122" s="141">
        <v>6</v>
      </c>
      <c r="L122" s="195"/>
      <c r="M122" s="195"/>
      <c r="N122" s="195">
        <f t="shared" si="0"/>
        <v>0</v>
      </c>
      <c r="O122" s="195"/>
      <c r="P122" s="195"/>
      <c r="Q122" s="195"/>
      <c r="R122" s="142"/>
      <c r="T122" s="143" t="s">
        <v>5</v>
      </c>
      <c r="U122" s="40" t="s">
        <v>38</v>
      </c>
      <c r="V122" s="144">
        <v>1.1719999999999999</v>
      </c>
      <c r="W122" s="144">
        <f t="shared" si="1"/>
        <v>7.032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141</v>
      </c>
      <c r="AT122" s="18" t="s">
        <v>137</v>
      </c>
      <c r="AU122" s="18" t="s">
        <v>142</v>
      </c>
      <c r="AY122" s="18" t="s">
        <v>136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142</v>
      </c>
      <c r="BK122" s="147">
        <f t="shared" si="9"/>
        <v>0</v>
      </c>
      <c r="BL122" s="18" t="s">
        <v>141</v>
      </c>
      <c r="BM122" s="18" t="s">
        <v>158</v>
      </c>
    </row>
    <row r="123" spans="2:65" s="9" customFormat="1" ht="29.85" customHeight="1">
      <c r="B123" s="126"/>
      <c r="C123" s="127"/>
      <c r="D123" s="136" t="s">
        <v>113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03">
        <f>BK123</f>
        <v>0</v>
      </c>
      <c r="O123" s="204"/>
      <c r="P123" s="204"/>
      <c r="Q123" s="204"/>
      <c r="R123" s="129"/>
      <c r="T123" s="130"/>
      <c r="U123" s="127"/>
      <c r="V123" s="127"/>
      <c r="W123" s="131">
        <f>SUM(W124:W125)</f>
        <v>5.752872</v>
      </c>
      <c r="X123" s="127"/>
      <c r="Y123" s="131">
        <f>SUM(Y124:Y125)</f>
        <v>15.473221689599999</v>
      </c>
      <c r="Z123" s="127"/>
      <c r="AA123" s="132">
        <f>SUM(AA124:AA125)</f>
        <v>0</v>
      </c>
      <c r="AR123" s="133" t="s">
        <v>78</v>
      </c>
      <c r="AT123" s="134" t="s">
        <v>70</v>
      </c>
      <c r="AU123" s="134" t="s">
        <v>78</v>
      </c>
      <c r="AY123" s="133" t="s">
        <v>136</v>
      </c>
      <c r="BK123" s="135">
        <f>SUM(BK124:BK125)</f>
        <v>0</v>
      </c>
    </row>
    <row r="124" spans="2:65" s="1" customFormat="1" ht="25.5" customHeight="1">
      <c r="B124" s="137"/>
      <c r="C124" s="138" t="s">
        <v>159</v>
      </c>
      <c r="D124" s="138" t="s">
        <v>137</v>
      </c>
      <c r="E124" s="139" t="s">
        <v>160</v>
      </c>
      <c r="F124" s="196" t="s">
        <v>161</v>
      </c>
      <c r="G124" s="196"/>
      <c r="H124" s="196"/>
      <c r="I124" s="196"/>
      <c r="J124" s="140" t="s">
        <v>140</v>
      </c>
      <c r="K124" s="141">
        <v>4.8</v>
      </c>
      <c r="L124" s="195"/>
      <c r="M124" s="195"/>
      <c r="N124" s="195">
        <f>ROUND(L124*K124,3)</f>
        <v>0</v>
      </c>
      <c r="O124" s="195"/>
      <c r="P124" s="195"/>
      <c r="Q124" s="195"/>
      <c r="R124" s="142"/>
      <c r="T124" s="143" t="s">
        <v>5</v>
      </c>
      <c r="U124" s="40" t="s">
        <v>38</v>
      </c>
      <c r="V124" s="144">
        <v>0.90824000000000005</v>
      </c>
      <c r="W124" s="144">
        <f>V124*K124</f>
        <v>4.3595519999999999</v>
      </c>
      <c r="X124" s="144">
        <v>2.0663999999999998</v>
      </c>
      <c r="Y124" s="144">
        <f>X124*K124</f>
        <v>9.9187199999999986</v>
      </c>
      <c r="Z124" s="144">
        <v>0</v>
      </c>
      <c r="AA124" s="145">
        <f>Z124*K124</f>
        <v>0</v>
      </c>
      <c r="AR124" s="18" t="s">
        <v>141</v>
      </c>
      <c r="AT124" s="18" t="s">
        <v>137</v>
      </c>
      <c r="AU124" s="18" t="s">
        <v>142</v>
      </c>
      <c r="AY124" s="18" t="s">
        <v>136</v>
      </c>
      <c r="BE124" s="146">
        <f>IF(U124="základná",N124,0)</f>
        <v>0</v>
      </c>
      <c r="BF124" s="146">
        <f>IF(U124="znížená",N124,0)</f>
        <v>0</v>
      </c>
      <c r="BG124" s="146">
        <f>IF(U124="zákl. prenesená",N124,0)</f>
        <v>0</v>
      </c>
      <c r="BH124" s="146">
        <f>IF(U124="zníž. prenesená",N124,0)</f>
        <v>0</v>
      </c>
      <c r="BI124" s="146">
        <f>IF(U124="nulová",N124,0)</f>
        <v>0</v>
      </c>
      <c r="BJ124" s="18" t="s">
        <v>142</v>
      </c>
      <c r="BK124" s="147">
        <f>ROUND(L124*K124,3)</f>
        <v>0</v>
      </c>
      <c r="BL124" s="18" t="s">
        <v>141</v>
      </c>
      <c r="BM124" s="18" t="s">
        <v>162</v>
      </c>
    </row>
    <row r="125" spans="2:65" s="1" customFormat="1" ht="25.5" customHeight="1">
      <c r="B125" s="137"/>
      <c r="C125" s="138" t="s">
        <v>151</v>
      </c>
      <c r="D125" s="138" t="s">
        <v>137</v>
      </c>
      <c r="E125" s="139" t="s">
        <v>163</v>
      </c>
      <c r="F125" s="196" t="s">
        <v>164</v>
      </c>
      <c r="G125" s="196"/>
      <c r="H125" s="196"/>
      <c r="I125" s="196"/>
      <c r="J125" s="140" t="s">
        <v>140</v>
      </c>
      <c r="K125" s="141">
        <v>2.4</v>
      </c>
      <c r="L125" s="195"/>
      <c r="M125" s="195"/>
      <c r="N125" s="195">
        <f>ROUND(L125*K125,3)</f>
        <v>0</v>
      </c>
      <c r="O125" s="195"/>
      <c r="P125" s="195"/>
      <c r="Q125" s="195"/>
      <c r="R125" s="142"/>
      <c r="T125" s="143" t="s">
        <v>5</v>
      </c>
      <c r="U125" s="40" t="s">
        <v>38</v>
      </c>
      <c r="V125" s="144">
        <v>0.58055000000000001</v>
      </c>
      <c r="W125" s="144">
        <f>V125*K125</f>
        <v>1.3933199999999999</v>
      </c>
      <c r="X125" s="144">
        <v>2.3143757040000001</v>
      </c>
      <c r="Y125" s="144">
        <f>X125*K125</f>
        <v>5.5545016896000003</v>
      </c>
      <c r="Z125" s="144">
        <v>0</v>
      </c>
      <c r="AA125" s="145">
        <f>Z125*K125</f>
        <v>0</v>
      </c>
      <c r="AR125" s="18" t="s">
        <v>141</v>
      </c>
      <c r="AT125" s="18" t="s">
        <v>137</v>
      </c>
      <c r="AU125" s="18" t="s">
        <v>142</v>
      </c>
      <c r="AY125" s="18" t="s">
        <v>136</v>
      </c>
      <c r="BE125" s="146">
        <f>IF(U125="základná",N125,0)</f>
        <v>0</v>
      </c>
      <c r="BF125" s="146">
        <f>IF(U125="znížená",N125,0)</f>
        <v>0</v>
      </c>
      <c r="BG125" s="146">
        <f>IF(U125="zákl. prenesená",N125,0)</f>
        <v>0</v>
      </c>
      <c r="BH125" s="146">
        <f>IF(U125="zníž. prenesená",N125,0)</f>
        <v>0</v>
      </c>
      <c r="BI125" s="146">
        <f>IF(U125="nulová",N125,0)</f>
        <v>0</v>
      </c>
      <c r="BJ125" s="18" t="s">
        <v>142</v>
      </c>
      <c r="BK125" s="147">
        <f>ROUND(L125*K125,3)</f>
        <v>0</v>
      </c>
      <c r="BL125" s="18" t="s">
        <v>141</v>
      </c>
      <c r="BM125" s="18" t="s">
        <v>165</v>
      </c>
    </row>
    <row r="126" spans="2:65" s="9" customFormat="1" ht="29.85" customHeight="1">
      <c r="B126" s="126"/>
      <c r="C126" s="127"/>
      <c r="D126" s="136" t="s">
        <v>114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03">
        <f>BK126</f>
        <v>0</v>
      </c>
      <c r="O126" s="204"/>
      <c r="P126" s="204"/>
      <c r="Q126" s="204"/>
      <c r="R126" s="129"/>
      <c r="T126" s="130"/>
      <c r="U126" s="127"/>
      <c r="V126" s="127"/>
      <c r="W126" s="131">
        <f>W127</f>
        <v>0</v>
      </c>
      <c r="X126" s="127"/>
      <c r="Y126" s="131">
        <f>Y127</f>
        <v>0</v>
      </c>
      <c r="Z126" s="127"/>
      <c r="AA126" s="132">
        <f>AA127</f>
        <v>0</v>
      </c>
      <c r="AR126" s="133" t="s">
        <v>78</v>
      </c>
      <c r="AT126" s="134" t="s">
        <v>70</v>
      </c>
      <c r="AU126" s="134" t="s">
        <v>78</v>
      </c>
      <c r="AY126" s="133" t="s">
        <v>136</v>
      </c>
      <c r="BK126" s="135">
        <f>BK127</f>
        <v>0</v>
      </c>
    </row>
    <row r="127" spans="2:65" s="1" customFormat="1" ht="25.5" customHeight="1">
      <c r="B127" s="137"/>
      <c r="C127" s="138" t="s">
        <v>166</v>
      </c>
      <c r="D127" s="138" t="s">
        <v>137</v>
      </c>
      <c r="E127" s="139" t="s">
        <v>167</v>
      </c>
      <c r="F127" s="196" t="s">
        <v>241</v>
      </c>
      <c r="G127" s="196"/>
      <c r="H127" s="196"/>
      <c r="I127" s="196"/>
      <c r="J127" s="140" t="s">
        <v>228</v>
      </c>
      <c r="K127" s="141">
        <v>12</v>
      </c>
      <c r="L127" s="195"/>
      <c r="M127" s="195"/>
      <c r="N127" s="195">
        <f>ROUND(L127*K127,3)</f>
        <v>0</v>
      </c>
      <c r="O127" s="195"/>
      <c r="P127" s="195"/>
      <c r="Q127" s="195"/>
      <c r="R127" s="142"/>
      <c r="T127" s="143" t="s">
        <v>5</v>
      </c>
      <c r="U127" s="40" t="s">
        <v>38</v>
      </c>
      <c r="V127" s="144">
        <v>0</v>
      </c>
      <c r="W127" s="144">
        <f>V127*K127</f>
        <v>0</v>
      </c>
      <c r="X127" s="144">
        <v>0</v>
      </c>
      <c r="Y127" s="144">
        <f>X127*K127</f>
        <v>0</v>
      </c>
      <c r="Z127" s="144">
        <v>0</v>
      </c>
      <c r="AA127" s="145">
        <f>Z127*K127</f>
        <v>0</v>
      </c>
      <c r="AR127" s="18" t="s">
        <v>141</v>
      </c>
      <c r="AT127" s="18" t="s">
        <v>137</v>
      </c>
      <c r="AU127" s="18" t="s">
        <v>142</v>
      </c>
      <c r="AY127" s="18" t="s">
        <v>136</v>
      </c>
      <c r="BE127" s="146">
        <f>IF(U127="základná",N127,0)</f>
        <v>0</v>
      </c>
      <c r="BF127" s="146">
        <f>IF(U127="znížená",N127,0)</f>
        <v>0</v>
      </c>
      <c r="BG127" s="146">
        <f>IF(U127="zákl. prenesená",N127,0)</f>
        <v>0</v>
      </c>
      <c r="BH127" s="146">
        <f>IF(U127="zníž. prenesená",N127,0)</f>
        <v>0</v>
      </c>
      <c r="BI127" s="146">
        <f>IF(U127="nulová",N127,0)</f>
        <v>0</v>
      </c>
      <c r="BJ127" s="18" t="s">
        <v>142</v>
      </c>
      <c r="BK127" s="147">
        <f>ROUND(L127*K127,3)</f>
        <v>0</v>
      </c>
      <c r="BL127" s="18" t="s">
        <v>141</v>
      </c>
      <c r="BM127" s="18" t="s">
        <v>169</v>
      </c>
    </row>
    <row r="128" spans="2:65" s="9" customFormat="1" ht="29.85" customHeight="1">
      <c r="B128" s="126"/>
      <c r="C128" s="127"/>
      <c r="D128" s="136" t="s">
        <v>115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03">
        <f>BK128</f>
        <v>0</v>
      </c>
      <c r="O128" s="204"/>
      <c r="P128" s="204"/>
      <c r="Q128" s="204"/>
      <c r="R128" s="129"/>
      <c r="T128" s="130"/>
      <c r="U128" s="127"/>
      <c r="V128" s="127"/>
      <c r="W128" s="131">
        <f>W129</f>
        <v>0.66144000000000003</v>
      </c>
      <c r="X128" s="127"/>
      <c r="Y128" s="131">
        <f>Y129</f>
        <v>5.8528799999999999</v>
      </c>
      <c r="Z128" s="127"/>
      <c r="AA128" s="132">
        <f>AA129</f>
        <v>0</v>
      </c>
      <c r="AR128" s="133" t="s">
        <v>78</v>
      </c>
      <c r="AT128" s="134" t="s">
        <v>70</v>
      </c>
      <c r="AU128" s="134" t="s">
        <v>78</v>
      </c>
      <c r="AY128" s="133" t="s">
        <v>136</v>
      </c>
      <c r="BK128" s="135">
        <f>BK129</f>
        <v>0</v>
      </c>
    </row>
    <row r="129" spans="2:65" s="1" customFormat="1" ht="38.25" customHeight="1">
      <c r="B129" s="137"/>
      <c r="C129" s="138" t="s">
        <v>155</v>
      </c>
      <c r="D129" s="138" t="s">
        <v>137</v>
      </c>
      <c r="E129" s="139" t="s">
        <v>173</v>
      </c>
      <c r="F129" s="196" t="s">
        <v>174</v>
      </c>
      <c r="G129" s="196"/>
      <c r="H129" s="196"/>
      <c r="I129" s="196"/>
      <c r="J129" s="140" t="s">
        <v>175</v>
      </c>
      <c r="K129" s="141">
        <v>12</v>
      </c>
      <c r="L129" s="195"/>
      <c r="M129" s="195"/>
      <c r="N129" s="195">
        <f>ROUND(L129*K129,3)</f>
        <v>0</v>
      </c>
      <c r="O129" s="195"/>
      <c r="P129" s="195"/>
      <c r="Q129" s="195"/>
      <c r="R129" s="142"/>
      <c r="T129" s="143" t="s">
        <v>5</v>
      </c>
      <c r="U129" s="152" t="s">
        <v>38</v>
      </c>
      <c r="V129" s="153">
        <v>5.5120000000000002E-2</v>
      </c>
      <c r="W129" s="153">
        <f>V129*K129</f>
        <v>0.66144000000000003</v>
      </c>
      <c r="X129" s="153">
        <v>0.48774000000000001</v>
      </c>
      <c r="Y129" s="153">
        <f>X129*K129</f>
        <v>5.8528799999999999</v>
      </c>
      <c r="Z129" s="153">
        <v>0</v>
      </c>
      <c r="AA129" s="154">
        <f>Z129*K129</f>
        <v>0</v>
      </c>
      <c r="AR129" s="18" t="s">
        <v>141</v>
      </c>
      <c r="AT129" s="18" t="s">
        <v>137</v>
      </c>
      <c r="AU129" s="18" t="s">
        <v>142</v>
      </c>
      <c r="AY129" s="18" t="s">
        <v>136</v>
      </c>
      <c r="BE129" s="146">
        <f>IF(U129="základná",N129,0)</f>
        <v>0</v>
      </c>
      <c r="BF129" s="146">
        <f>IF(U129="znížená",N129,0)</f>
        <v>0</v>
      </c>
      <c r="BG129" s="146">
        <f>IF(U129="zákl. prenesená",N129,0)</f>
        <v>0</v>
      </c>
      <c r="BH129" s="146">
        <f>IF(U129="zníž. prenesená",N129,0)</f>
        <v>0</v>
      </c>
      <c r="BI129" s="146">
        <f>IF(U129="nulová",N129,0)</f>
        <v>0</v>
      </c>
      <c r="BJ129" s="18" t="s">
        <v>142</v>
      </c>
      <c r="BK129" s="147">
        <f>ROUND(L129*K129,3)</f>
        <v>0</v>
      </c>
      <c r="BL129" s="18" t="s">
        <v>141</v>
      </c>
      <c r="BM129" s="18" t="s">
        <v>10</v>
      </c>
    </row>
    <row r="130" spans="2:65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9:I129"/>
    <mergeCell ref="L129:M129"/>
    <mergeCell ref="N129:Q129"/>
    <mergeCell ref="N128:Q128"/>
    <mergeCell ref="F124:I124"/>
    <mergeCell ref="L124:M124"/>
    <mergeCell ref="N124:Q124"/>
    <mergeCell ref="F125:I125"/>
    <mergeCell ref="L125:M125"/>
    <mergeCell ref="N125:Q125"/>
    <mergeCell ref="N123:Q123"/>
    <mergeCell ref="N126:Q126"/>
    <mergeCell ref="F127:I127"/>
    <mergeCell ref="L127:M127"/>
    <mergeCell ref="N127:Q127"/>
    <mergeCell ref="H1:K1"/>
    <mergeCell ref="S2:AC2"/>
    <mergeCell ref="N114:Q114"/>
    <mergeCell ref="N115:Q115"/>
    <mergeCell ref="N116:Q116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</mergeCells>
  <hyperlinks>
    <hyperlink ref="F1:G1" location="C2" display="1) Krycí list rozpočtu"/>
    <hyperlink ref="H1:K1" location="C86" display="2) Rekapitulácia rozpočtu"/>
    <hyperlink ref="L1" location="C11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>
      <pane ySplit="1" topLeftCell="A115" activePane="bottomLeft" state="frozen"/>
      <selection pane="bottomLeft" activeCell="L117" sqref="L117:M12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96</v>
      </c>
      <c r="G1" s="13"/>
      <c r="H1" s="192" t="s">
        <v>97</v>
      </c>
      <c r="I1" s="192"/>
      <c r="J1" s="192"/>
      <c r="K1" s="192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57" t="s">
        <v>8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8" t="s">
        <v>88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50000000000003" customHeight="1">
      <c r="B4" s="22"/>
      <c r="C4" s="176" t="s">
        <v>101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15</v>
      </c>
      <c r="E6" s="24"/>
      <c r="F6" s="214" t="str">
        <f>'Rekapitulácia stavby'!K6</f>
        <v>Zberný dvor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102</v>
      </c>
      <c r="E7" s="32"/>
      <c r="F7" s="190" t="s">
        <v>243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32"/>
      <c r="R7" s="33"/>
    </row>
    <row r="8" spans="1:66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16" t="str">
        <f>'Rekapitulácia stavby'!AN8</f>
        <v>14. 2. 2019</v>
      </c>
      <c r="P9" s="21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89" t="str">
        <f>IF('Rekapitulácia stavby'!AN10="","",'Rekapitulácia stavby'!AN10)</f>
        <v/>
      </c>
      <c r="P11" s="18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189" t="str">
        <f>IF('Rekapitulácia stavby'!AN11="","",'Rekapitulácia stavby'!AN11)</f>
        <v/>
      </c>
      <c r="P12" s="18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89" t="str">
        <f>IF('Rekapitulácia stavby'!AN13="","",'Rekapitulácia stavby'!AN13)</f>
        <v/>
      </c>
      <c r="P14" s="18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189" t="str">
        <f>IF('Rekapitulácia stavby'!AN14="","",'Rekapitulácia stavby'!AN14)</f>
        <v/>
      </c>
      <c r="P15" s="18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89" t="str">
        <f>IF('Rekapitulácia stavby'!AN16="","",'Rekapitulácia stavby'!AN16)</f>
        <v/>
      </c>
      <c r="P17" s="18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189" t="str">
        <f>IF('Rekapitulácia stavby'!AN17="","",'Rekapitulácia stavby'!AN17)</f>
        <v/>
      </c>
      <c r="P18" s="18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30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89" t="str">
        <f>IF('Rekapitulácia stavby'!AN19="","",'Rekapitulácia stavby'!AN19)</f>
        <v/>
      </c>
      <c r="P20" s="18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189" t="str">
        <f>IF('Rekapitulácia stavby'!AN20="","",'Rekapitulácia stavby'!AN20)</f>
        <v/>
      </c>
      <c r="P21" s="18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1" t="s">
        <v>5</v>
      </c>
      <c r="F24" s="191"/>
      <c r="G24" s="191"/>
      <c r="H24" s="191"/>
      <c r="I24" s="191"/>
      <c r="J24" s="191"/>
      <c r="K24" s="191"/>
      <c r="L24" s="19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104</v>
      </c>
      <c r="E27" s="32"/>
      <c r="F27" s="32"/>
      <c r="G27" s="32"/>
      <c r="H27" s="32"/>
      <c r="I27" s="32"/>
      <c r="J27" s="32"/>
      <c r="K27" s="32"/>
      <c r="L27" s="32"/>
      <c r="M27" s="183">
        <f>N88</f>
        <v>0</v>
      </c>
      <c r="N27" s="183"/>
      <c r="O27" s="183"/>
      <c r="P27" s="183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83">
        <f>N95</f>
        <v>0</v>
      </c>
      <c r="N28" s="183"/>
      <c r="O28" s="183"/>
      <c r="P28" s="183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34</v>
      </c>
      <c r="E30" s="32"/>
      <c r="F30" s="32"/>
      <c r="G30" s="32"/>
      <c r="H30" s="32"/>
      <c r="I30" s="32"/>
      <c r="J30" s="32"/>
      <c r="K30" s="32"/>
      <c r="L30" s="32"/>
      <c r="M30" s="224">
        <f>ROUND(M27+M28,2)</f>
        <v>0</v>
      </c>
      <c r="N30" s="213"/>
      <c r="O30" s="213"/>
      <c r="P30" s="21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35</v>
      </c>
      <c r="E32" s="38" t="s">
        <v>36</v>
      </c>
      <c r="F32" s="39">
        <v>0.2</v>
      </c>
      <c r="G32" s="104" t="s">
        <v>37</v>
      </c>
      <c r="H32" s="221">
        <f>ROUND((SUM(BE95:BE96)+SUM(BE114:BE129)), 2)</f>
        <v>0</v>
      </c>
      <c r="I32" s="213"/>
      <c r="J32" s="213"/>
      <c r="K32" s="32"/>
      <c r="L32" s="32"/>
      <c r="M32" s="221">
        <f>ROUND(ROUND((SUM(BE95:BE96)+SUM(BE114:BE129)), 2)*F32, 2)</f>
        <v>0</v>
      </c>
      <c r="N32" s="213"/>
      <c r="O32" s="213"/>
      <c r="P32" s="213"/>
      <c r="Q32" s="32"/>
      <c r="R32" s="33"/>
    </row>
    <row r="33" spans="2:18" s="1" customFormat="1" ht="14.45" customHeight="1">
      <c r="B33" s="31"/>
      <c r="C33" s="32"/>
      <c r="D33" s="32"/>
      <c r="E33" s="38" t="s">
        <v>38</v>
      </c>
      <c r="F33" s="39">
        <v>0.2</v>
      </c>
      <c r="G33" s="104" t="s">
        <v>37</v>
      </c>
      <c r="H33" s="221">
        <f>ROUND((SUM(BF95:BF96)+SUM(BF114:BF129)), 2)</f>
        <v>0</v>
      </c>
      <c r="I33" s="213"/>
      <c r="J33" s="213"/>
      <c r="K33" s="32"/>
      <c r="L33" s="32"/>
      <c r="M33" s="221">
        <f>ROUND(ROUND((SUM(BF95:BF96)+SUM(BF114:BF129)), 2)*F33, 2)</f>
        <v>0</v>
      </c>
      <c r="N33" s="213"/>
      <c r="O33" s="213"/>
      <c r="P33" s="213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39</v>
      </c>
      <c r="F34" s="39">
        <v>0.2</v>
      </c>
      <c r="G34" s="104" t="s">
        <v>37</v>
      </c>
      <c r="H34" s="221">
        <f>ROUND((SUM(BG95:BG96)+SUM(BG114:BG129)), 2)</f>
        <v>0</v>
      </c>
      <c r="I34" s="213"/>
      <c r="J34" s="213"/>
      <c r="K34" s="32"/>
      <c r="L34" s="32"/>
      <c r="M34" s="221">
        <v>0</v>
      </c>
      <c r="N34" s="213"/>
      <c r="O34" s="213"/>
      <c r="P34" s="213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40</v>
      </c>
      <c r="F35" s="39">
        <v>0.2</v>
      </c>
      <c r="G35" s="104" t="s">
        <v>37</v>
      </c>
      <c r="H35" s="221">
        <f>ROUND((SUM(BH95:BH96)+SUM(BH114:BH129)), 2)</f>
        <v>0</v>
      </c>
      <c r="I35" s="213"/>
      <c r="J35" s="213"/>
      <c r="K35" s="32"/>
      <c r="L35" s="32"/>
      <c r="M35" s="221">
        <v>0</v>
      </c>
      <c r="N35" s="213"/>
      <c r="O35" s="213"/>
      <c r="P35" s="213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41</v>
      </c>
      <c r="F36" s="39">
        <v>0</v>
      </c>
      <c r="G36" s="104" t="s">
        <v>37</v>
      </c>
      <c r="H36" s="221">
        <f>ROUND((SUM(BI95:BI96)+SUM(BI114:BI129)), 2)</f>
        <v>0</v>
      </c>
      <c r="I36" s="213"/>
      <c r="J36" s="213"/>
      <c r="K36" s="32"/>
      <c r="L36" s="32"/>
      <c r="M36" s="221">
        <v>0</v>
      </c>
      <c r="N36" s="213"/>
      <c r="O36" s="213"/>
      <c r="P36" s="21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42</v>
      </c>
      <c r="E38" s="71"/>
      <c r="F38" s="71"/>
      <c r="G38" s="106" t="s">
        <v>43</v>
      </c>
      <c r="H38" s="107" t="s">
        <v>44</v>
      </c>
      <c r="I38" s="71"/>
      <c r="J38" s="71"/>
      <c r="K38" s="71"/>
      <c r="L38" s="222">
        <f>SUM(M30:M36)</f>
        <v>0</v>
      </c>
      <c r="M38" s="222"/>
      <c r="N38" s="222"/>
      <c r="O38" s="222"/>
      <c r="P38" s="22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6" t="s">
        <v>106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14" t="str">
        <f>F6</f>
        <v>Zberný dvor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</row>
    <row r="79" spans="2:18" s="1" customFormat="1" ht="36.950000000000003" customHeight="1">
      <c r="B79" s="31"/>
      <c r="C79" s="65" t="s">
        <v>102</v>
      </c>
      <c r="D79" s="32"/>
      <c r="E79" s="32"/>
      <c r="F79" s="178" t="str">
        <f>F7</f>
        <v>04 - Stojisko 3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216" t="str">
        <f>IF(O9="","",O9)</f>
        <v>14. 2. 2019</v>
      </c>
      <c r="N81" s="216"/>
      <c r="O81" s="216"/>
      <c r="P81" s="21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189" t="str">
        <f>E18</f>
        <v xml:space="preserve"> </v>
      </c>
      <c r="N83" s="189"/>
      <c r="O83" s="189"/>
      <c r="P83" s="189"/>
      <c r="Q83" s="189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189" t="str">
        <f>E21</f>
        <v xml:space="preserve"> </v>
      </c>
      <c r="N84" s="189"/>
      <c r="O84" s="189"/>
      <c r="P84" s="189"/>
      <c r="Q84" s="18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9" t="s">
        <v>107</v>
      </c>
      <c r="D86" s="220"/>
      <c r="E86" s="220"/>
      <c r="F86" s="220"/>
      <c r="G86" s="220"/>
      <c r="H86" s="100"/>
      <c r="I86" s="100"/>
      <c r="J86" s="100"/>
      <c r="K86" s="100"/>
      <c r="L86" s="100"/>
      <c r="M86" s="100"/>
      <c r="N86" s="219" t="s">
        <v>108</v>
      </c>
      <c r="O86" s="220"/>
      <c r="P86" s="220"/>
      <c r="Q86" s="220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5">
        <f>N114</f>
        <v>0</v>
      </c>
      <c r="O88" s="211"/>
      <c r="P88" s="211"/>
      <c r="Q88" s="211"/>
      <c r="R88" s="33"/>
      <c r="AU88" s="18" t="s">
        <v>110</v>
      </c>
    </row>
    <row r="89" spans="2:47" s="6" customFormat="1" ht="24.95" customHeight="1">
      <c r="B89" s="109"/>
      <c r="C89" s="110"/>
      <c r="D89" s="111" t="s">
        <v>111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7">
        <f>N115</f>
        <v>0</v>
      </c>
      <c r="O89" s="218"/>
      <c r="P89" s="218"/>
      <c r="Q89" s="218"/>
      <c r="R89" s="112"/>
    </row>
    <row r="90" spans="2:47" s="7" customFormat="1" ht="19.899999999999999" customHeight="1">
      <c r="B90" s="113"/>
      <c r="C90" s="114"/>
      <c r="D90" s="115" t="s">
        <v>112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9">
        <f>N116</f>
        <v>0</v>
      </c>
      <c r="O90" s="210"/>
      <c r="P90" s="210"/>
      <c r="Q90" s="210"/>
      <c r="R90" s="116"/>
    </row>
    <row r="91" spans="2:47" s="7" customFormat="1" ht="19.899999999999999" customHeight="1">
      <c r="B91" s="113"/>
      <c r="C91" s="114"/>
      <c r="D91" s="115" t="s">
        <v>113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9">
        <f>N123</f>
        <v>0</v>
      </c>
      <c r="O91" s="210"/>
      <c r="P91" s="210"/>
      <c r="Q91" s="210"/>
      <c r="R91" s="116"/>
    </row>
    <row r="92" spans="2:47" s="7" customFormat="1" ht="19.899999999999999" customHeight="1">
      <c r="B92" s="113"/>
      <c r="C92" s="114"/>
      <c r="D92" s="115" t="s">
        <v>114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9">
        <f>N126</f>
        <v>0</v>
      </c>
      <c r="O92" s="210"/>
      <c r="P92" s="210"/>
      <c r="Q92" s="210"/>
      <c r="R92" s="116"/>
    </row>
    <row r="93" spans="2:47" s="7" customFormat="1" ht="19.899999999999999" customHeight="1">
      <c r="B93" s="113"/>
      <c r="C93" s="114"/>
      <c r="D93" s="115" t="s">
        <v>115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9">
        <f>N128</f>
        <v>0</v>
      </c>
      <c r="O93" s="210"/>
      <c r="P93" s="210"/>
      <c r="Q93" s="210"/>
      <c r="R93" s="116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8" t="s">
        <v>121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11">
        <v>0</v>
      </c>
      <c r="O95" s="212"/>
      <c r="P95" s="212"/>
      <c r="Q95" s="212"/>
      <c r="R95" s="33"/>
      <c r="T95" s="117"/>
      <c r="U95" s="118" t="s">
        <v>35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95</v>
      </c>
      <c r="D97" s="100"/>
      <c r="E97" s="100"/>
      <c r="F97" s="100"/>
      <c r="G97" s="100"/>
      <c r="H97" s="100"/>
      <c r="I97" s="100"/>
      <c r="J97" s="100"/>
      <c r="K97" s="100"/>
      <c r="L97" s="156">
        <f>ROUND(SUM(N88+N95),2)</f>
        <v>0</v>
      </c>
      <c r="M97" s="156"/>
      <c r="N97" s="156"/>
      <c r="O97" s="156"/>
      <c r="P97" s="156"/>
      <c r="Q97" s="156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176" t="s">
        <v>122</v>
      </c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15</v>
      </c>
      <c r="D105" s="32"/>
      <c r="E105" s="32"/>
      <c r="F105" s="214" t="str">
        <f>F6</f>
        <v>Zberný dvor</v>
      </c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32"/>
      <c r="R105" s="33"/>
    </row>
    <row r="106" spans="2:18" s="1" customFormat="1" ht="36.950000000000003" customHeight="1">
      <c r="B106" s="31"/>
      <c r="C106" s="65" t="s">
        <v>102</v>
      </c>
      <c r="D106" s="32"/>
      <c r="E106" s="32"/>
      <c r="F106" s="178" t="str">
        <f>F7</f>
        <v>04 - Stojisko 3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19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21</v>
      </c>
      <c r="L108" s="32"/>
      <c r="M108" s="216" t="str">
        <f>IF(O9="","",O9)</f>
        <v>14. 2. 2019</v>
      </c>
      <c r="N108" s="216"/>
      <c r="O108" s="216"/>
      <c r="P108" s="216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189" t="str">
        <f>E18</f>
        <v xml:space="preserve"> </v>
      </c>
      <c r="N110" s="189"/>
      <c r="O110" s="189"/>
      <c r="P110" s="189"/>
      <c r="Q110" s="189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30</v>
      </c>
      <c r="L111" s="32"/>
      <c r="M111" s="189" t="str">
        <f>E21</f>
        <v xml:space="preserve"> </v>
      </c>
      <c r="N111" s="189"/>
      <c r="O111" s="189"/>
      <c r="P111" s="189"/>
      <c r="Q111" s="189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9"/>
      <c r="C113" s="120" t="s">
        <v>123</v>
      </c>
      <c r="D113" s="121" t="s">
        <v>124</v>
      </c>
      <c r="E113" s="121" t="s">
        <v>53</v>
      </c>
      <c r="F113" s="207" t="s">
        <v>125</v>
      </c>
      <c r="G113" s="207"/>
      <c r="H113" s="207"/>
      <c r="I113" s="207"/>
      <c r="J113" s="121" t="s">
        <v>126</v>
      </c>
      <c r="K113" s="121" t="s">
        <v>127</v>
      </c>
      <c r="L113" s="207" t="s">
        <v>128</v>
      </c>
      <c r="M113" s="207"/>
      <c r="N113" s="207" t="s">
        <v>108</v>
      </c>
      <c r="O113" s="207"/>
      <c r="P113" s="207"/>
      <c r="Q113" s="208"/>
      <c r="R113" s="122"/>
      <c r="T113" s="72" t="s">
        <v>129</v>
      </c>
      <c r="U113" s="73" t="s">
        <v>35</v>
      </c>
      <c r="V113" s="73" t="s">
        <v>130</v>
      </c>
      <c r="W113" s="73" t="s">
        <v>131</v>
      </c>
      <c r="X113" s="73" t="s">
        <v>132</v>
      </c>
      <c r="Y113" s="73" t="s">
        <v>133</v>
      </c>
      <c r="Z113" s="73" t="s">
        <v>134</v>
      </c>
      <c r="AA113" s="74" t="s">
        <v>135</v>
      </c>
    </row>
    <row r="114" spans="2:65" s="1" customFormat="1" ht="29.25" customHeight="1">
      <c r="B114" s="31"/>
      <c r="C114" s="76" t="s">
        <v>104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97">
        <f>BK114</f>
        <v>0</v>
      </c>
      <c r="O114" s="198"/>
      <c r="P114" s="198"/>
      <c r="Q114" s="198"/>
      <c r="R114" s="33"/>
      <c r="T114" s="75"/>
      <c r="U114" s="47"/>
      <c r="V114" s="47"/>
      <c r="W114" s="123">
        <f>W115</f>
        <v>33.716352000000001</v>
      </c>
      <c r="X114" s="47"/>
      <c r="Y114" s="123">
        <f>Y115</f>
        <v>21.326101689599998</v>
      </c>
      <c r="Z114" s="47"/>
      <c r="AA114" s="124">
        <f>AA115</f>
        <v>0</v>
      </c>
      <c r="AT114" s="18" t="s">
        <v>70</v>
      </c>
      <c r="AU114" s="18" t="s">
        <v>110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111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199">
        <f>BK115</f>
        <v>0</v>
      </c>
      <c r="O115" s="200"/>
      <c r="P115" s="200"/>
      <c r="Q115" s="200"/>
      <c r="R115" s="129"/>
      <c r="T115" s="130"/>
      <c r="U115" s="127"/>
      <c r="V115" s="127"/>
      <c r="W115" s="131">
        <f>W116+W123+W126+W128</f>
        <v>33.716352000000001</v>
      </c>
      <c r="X115" s="127"/>
      <c r="Y115" s="131">
        <f>Y116+Y123+Y126+Y128</f>
        <v>21.326101689599998</v>
      </c>
      <c r="Z115" s="127"/>
      <c r="AA115" s="132">
        <f>AA116+AA123+AA126+AA128</f>
        <v>0</v>
      </c>
      <c r="AR115" s="133" t="s">
        <v>78</v>
      </c>
      <c r="AT115" s="134" t="s">
        <v>70</v>
      </c>
      <c r="AU115" s="134" t="s">
        <v>71</v>
      </c>
      <c r="AY115" s="133" t="s">
        <v>136</v>
      </c>
      <c r="BK115" s="135">
        <f>BK116+BK123+BK126+BK128</f>
        <v>0</v>
      </c>
    </row>
    <row r="116" spans="2:65" s="9" customFormat="1" ht="19.899999999999999" customHeight="1">
      <c r="B116" s="126"/>
      <c r="C116" s="127"/>
      <c r="D116" s="136" t="s">
        <v>112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01">
        <f>BK116</f>
        <v>0</v>
      </c>
      <c r="O116" s="202"/>
      <c r="P116" s="202"/>
      <c r="Q116" s="202"/>
      <c r="R116" s="129"/>
      <c r="T116" s="130"/>
      <c r="U116" s="127"/>
      <c r="V116" s="127"/>
      <c r="W116" s="131">
        <f>SUM(W117:W122)</f>
        <v>27.302039999999998</v>
      </c>
      <c r="X116" s="127"/>
      <c r="Y116" s="131">
        <f>SUM(Y117:Y122)</f>
        <v>0</v>
      </c>
      <c r="Z116" s="127"/>
      <c r="AA116" s="132">
        <f>SUM(AA117:AA122)</f>
        <v>0</v>
      </c>
      <c r="AR116" s="133" t="s">
        <v>78</v>
      </c>
      <c r="AT116" s="134" t="s">
        <v>70</v>
      </c>
      <c r="AU116" s="134" t="s">
        <v>78</v>
      </c>
      <c r="AY116" s="133" t="s">
        <v>136</v>
      </c>
      <c r="BK116" s="135">
        <f>SUM(BK117:BK122)</f>
        <v>0</v>
      </c>
    </row>
    <row r="117" spans="2:65" s="1" customFormat="1" ht="25.5" customHeight="1">
      <c r="B117" s="137"/>
      <c r="C117" s="138" t="s">
        <v>78</v>
      </c>
      <c r="D117" s="138" t="s">
        <v>137</v>
      </c>
      <c r="E117" s="139" t="s">
        <v>138</v>
      </c>
      <c r="F117" s="196" t="s">
        <v>139</v>
      </c>
      <c r="G117" s="196"/>
      <c r="H117" s="196"/>
      <c r="I117" s="196"/>
      <c r="J117" s="140" t="s">
        <v>140</v>
      </c>
      <c r="K117" s="141">
        <v>6</v>
      </c>
      <c r="L117" s="195"/>
      <c r="M117" s="195"/>
      <c r="N117" s="195">
        <f t="shared" ref="N117:N122" si="0">ROUND(L117*K117,3)</f>
        <v>0</v>
      </c>
      <c r="O117" s="195"/>
      <c r="P117" s="195"/>
      <c r="Q117" s="195"/>
      <c r="R117" s="142"/>
      <c r="T117" s="143" t="s">
        <v>5</v>
      </c>
      <c r="U117" s="40" t="s">
        <v>38</v>
      </c>
      <c r="V117" s="144">
        <v>0.40833999999999998</v>
      </c>
      <c r="W117" s="144">
        <f t="shared" ref="W117:W122" si="1">V117*K117</f>
        <v>2.45004</v>
      </c>
      <c r="X117" s="144">
        <v>0</v>
      </c>
      <c r="Y117" s="144">
        <f t="shared" ref="Y117:Y122" si="2">X117*K117</f>
        <v>0</v>
      </c>
      <c r="Z117" s="144">
        <v>0</v>
      </c>
      <c r="AA117" s="145">
        <f t="shared" ref="AA117:AA122" si="3">Z117*K117</f>
        <v>0</v>
      </c>
      <c r="AR117" s="18" t="s">
        <v>141</v>
      </c>
      <c r="AT117" s="18" t="s">
        <v>137</v>
      </c>
      <c r="AU117" s="18" t="s">
        <v>142</v>
      </c>
      <c r="AY117" s="18" t="s">
        <v>136</v>
      </c>
      <c r="BE117" s="146">
        <f t="shared" ref="BE117:BE122" si="4">IF(U117="základná",N117,0)</f>
        <v>0</v>
      </c>
      <c r="BF117" s="146">
        <f t="shared" ref="BF117:BF122" si="5">IF(U117="znížená",N117,0)</f>
        <v>0</v>
      </c>
      <c r="BG117" s="146">
        <f t="shared" ref="BG117:BG122" si="6">IF(U117="zákl. prenesená",N117,0)</f>
        <v>0</v>
      </c>
      <c r="BH117" s="146">
        <f t="shared" ref="BH117:BH122" si="7">IF(U117="zníž. prenesená",N117,0)</f>
        <v>0</v>
      </c>
      <c r="BI117" s="146">
        <f t="shared" ref="BI117:BI122" si="8">IF(U117="nulová",N117,0)</f>
        <v>0</v>
      </c>
      <c r="BJ117" s="18" t="s">
        <v>142</v>
      </c>
      <c r="BK117" s="147">
        <f t="shared" ref="BK117:BK122" si="9">ROUND(L117*K117,3)</f>
        <v>0</v>
      </c>
      <c r="BL117" s="18" t="s">
        <v>141</v>
      </c>
      <c r="BM117" s="18" t="s">
        <v>142</v>
      </c>
    </row>
    <row r="118" spans="2:65" s="1" customFormat="1" ht="25.5" customHeight="1">
      <c r="B118" s="137"/>
      <c r="C118" s="138" t="s">
        <v>142</v>
      </c>
      <c r="D118" s="138" t="s">
        <v>137</v>
      </c>
      <c r="E118" s="139" t="s">
        <v>143</v>
      </c>
      <c r="F118" s="196" t="s">
        <v>144</v>
      </c>
      <c r="G118" s="196"/>
      <c r="H118" s="196"/>
      <c r="I118" s="196"/>
      <c r="J118" s="140" t="s">
        <v>140</v>
      </c>
      <c r="K118" s="141">
        <v>6</v>
      </c>
      <c r="L118" s="195"/>
      <c r="M118" s="195"/>
      <c r="N118" s="195">
        <f t="shared" si="0"/>
        <v>0</v>
      </c>
      <c r="O118" s="195"/>
      <c r="P118" s="195"/>
      <c r="Q118" s="195"/>
      <c r="R118" s="142"/>
      <c r="T118" s="143" t="s">
        <v>5</v>
      </c>
      <c r="U118" s="40" t="s">
        <v>38</v>
      </c>
      <c r="V118" s="144">
        <v>2.5139999999999998</v>
      </c>
      <c r="W118" s="144">
        <f t="shared" si="1"/>
        <v>15.084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141</v>
      </c>
      <c r="AT118" s="18" t="s">
        <v>137</v>
      </c>
      <c r="AU118" s="18" t="s">
        <v>142</v>
      </c>
      <c r="AY118" s="18" t="s">
        <v>136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142</v>
      </c>
      <c r="BK118" s="147">
        <f t="shared" si="9"/>
        <v>0</v>
      </c>
      <c r="BL118" s="18" t="s">
        <v>141</v>
      </c>
      <c r="BM118" s="18" t="s">
        <v>141</v>
      </c>
    </row>
    <row r="119" spans="2:65" s="1" customFormat="1" ht="16.5" customHeight="1">
      <c r="B119" s="137"/>
      <c r="C119" s="138" t="s">
        <v>145</v>
      </c>
      <c r="D119" s="138" t="s">
        <v>137</v>
      </c>
      <c r="E119" s="139" t="s">
        <v>146</v>
      </c>
      <c r="F119" s="196" t="s">
        <v>147</v>
      </c>
      <c r="G119" s="196"/>
      <c r="H119" s="196"/>
      <c r="I119" s="196"/>
      <c r="J119" s="140" t="s">
        <v>140</v>
      </c>
      <c r="K119" s="141">
        <v>6</v>
      </c>
      <c r="L119" s="195"/>
      <c r="M119" s="195"/>
      <c r="N119" s="195">
        <f t="shared" si="0"/>
        <v>0</v>
      </c>
      <c r="O119" s="195"/>
      <c r="P119" s="195"/>
      <c r="Q119" s="195"/>
      <c r="R119" s="142"/>
      <c r="T119" s="143" t="s">
        <v>5</v>
      </c>
      <c r="U119" s="40" t="s">
        <v>38</v>
      </c>
      <c r="V119" s="144">
        <v>0.44700000000000001</v>
      </c>
      <c r="W119" s="144">
        <f t="shared" si="1"/>
        <v>2.6819999999999999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141</v>
      </c>
      <c r="AT119" s="18" t="s">
        <v>137</v>
      </c>
      <c r="AU119" s="18" t="s">
        <v>142</v>
      </c>
      <c r="AY119" s="18" t="s">
        <v>136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142</v>
      </c>
      <c r="BK119" s="147">
        <f t="shared" si="9"/>
        <v>0</v>
      </c>
      <c r="BL119" s="18" t="s">
        <v>141</v>
      </c>
      <c r="BM119" s="18" t="s">
        <v>148</v>
      </c>
    </row>
    <row r="120" spans="2:65" s="1" customFormat="1" ht="25.5" customHeight="1">
      <c r="B120" s="137"/>
      <c r="C120" s="138" t="s">
        <v>141</v>
      </c>
      <c r="D120" s="138" t="s">
        <v>137</v>
      </c>
      <c r="E120" s="139" t="s">
        <v>149</v>
      </c>
      <c r="F120" s="196" t="s">
        <v>150</v>
      </c>
      <c r="G120" s="196"/>
      <c r="H120" s="196"/>
      <c r="I120" s="196"/>
      <c r="J120" s="140" t="s">
        <v>140</v>
      </c>
      <c r="K120" s="141">
        <v>6</v>
      </c>
      <c r="L120" s="195"/>
      <c r="M120" s="195"/>
      <c r="N120" s="195">
        <f t="shared" si="0"/>
        <v>0</v>
      </c>
      <c r="O120" s="195"/>
      <c r="P120" s="195"/>
      <c r="Q120" s="195"/>
      <c r="R120" s="142"/>
      <c r="T120" s="143" t="s">
        <v>5</v>
      </c>
      <c r="U120" s="40" t="s">
        <v>38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141</v>
      </c>
      <c r="AT120" s="18" t="s">
        <v>137</v>
      </c>
      <c r="AU120" s="18" t="s">
        <v>142</v>
      </c>
      <c r="AY120" s="18" t="s">
        <v>136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142</v>
      </c>
      <c r="BK120" s="147">
        <f t="shared" si="9"/>
        <v>0</v>
      </c>
      <c r="BL120" s="18" t="s">
        <v>141</v>
      </c>
      <c r="BM120" s="18" t="s">
        <v>151</v>
      </c>
    </row>
    <row r="121" spans="2:65" s="1" customFormat="1" ht="16.5" customHeight="1">
      <c r="B121" s="137"/>
      <c r="C121" s="138" t="s">
        <v>152</v>
      </c>
      <c r="D121" s="138" t="s">
        <v>137</v>
      </c>
      <c r="E121" s="139" t="s">
        <v>153</v>
      </c>
      <c r="F121" s="196" t="s">
        <v>154</v>
      </c>
      <c r="G121" s="196"/>
      <c r="H121" s="196"/>
      <c r="I121" s="196"/>
      <c r="J121" s="140" t="s">
        <v>140</v>
      </c>
      <c r="K121" s="141">
        <v>6</v>
      </c>
      <c r="L121" s="195"/>
      <c r="M121" s="195"/>
      <c r="N121" s="195">
        <f t="shared" si="0"/>
        <v>0</v>
      </c>
      <c r="O121" s="195"/>
      <c r="P121" s="195"/>
      <c r="Q121" s="195"/>
      <c r="R121" s="142"/>
      <c r="T121" s="143" t="s">
        <v>5</v>
      </c>
      <c r="U121" s="40" t="s">
        <v>38</v>
      </c>
      <c r="V121" s="144">
        <v>8.9999999999999993E-3</v>
      </c>
      <c r="W121" s="144">
        <f t="shared" si="1"/>
        <v>5.3999999999999992E-2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141</v>
      </c>
      <c r="AT121" s="18" t="s">
        <v>137</v>
      </c>
      <c r="AU121" s="18" t="s">
        <v>142</v>
      </c>
      <c r="AY121" s="18" t="s">
        <v>136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142</v>
      </c>
      <c r="BK121" s="147">
        <f t="shared" si="9"/>
        <v>0</v>
      </c>
      <c r="BL121" s="18" t="s">
        <v>141</v>
      </c>
      <c r="BM121" s="18" t="s">
        <v>155</v>
      </c>
    </row>
    <row r="122" spans="2:65" s="1" customFormat="1" ht="25.5" customHeight="1">
      <c r="B122" s="137"/>
      <c r="C122" s="138" t="s">
        <v>148</v>
      </c>
      <c r="D122" s="138" t="s">
        <v>137</v>
      </c>
      <c r="E122" s="139" t="s">
        <v>156</v>
      </c>
      <c r="F122" s="196" t="s">
        <v>157</v>
      </c>
      <c r="G122" s="196"/>
      <c r="H122" s="196"/>
      <c r="I122" s="196"/>
      <c r="J122" s="140" t="s">
        <v>140</v>
      </c>
      <c r="K122" s="141">
        <v>6</v>
      </c>
      <c r="L122" s="195"/>
      <c r="M122" s="195"/>
      <c r="N122" s="195">
        <f t="shared" si="0"/>
        <v>0</v>
      </c>
      <c r="O122" s="195"/>
      <c r="P122" s="195"/>
      <c r="Q122" s="195"/>
      <c r="R122" s="142"/>
      <c r="T122" s="143" t="s">
        <v>5</v>
      </c>
      <c r="U122" s="40" t="s">
        <v>38</v>
      </c>
      <c r="V122" s="144">
        <v>1.1719999999999999</v>
      </c>
      <c r="W122" s="144">
        <f t="shared" si="1"/>
        <v>7.032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141</v>
      </c>
      <c r="AT122" s="18" t="s">
        <v>137</v>
      </c>
      <c r="AU122" s="18" t="s">
        <v>142</v>
      </c>
      <c r="AY122" s="18" t="s">
        <v>136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142</v>
      </c>
      <c r="BK122" s="147">
        <f t="shared" si="9"/>
        <v>0</v>
      </c>
      <c r="BL122" s="18" t="s">
        <v>141</v>
      </c>
      <c r="BM122" s="18" t="s">
        <v>158</v>
      </c>
    </row>
    <row r="123" spans="2:65" s="9" customFormat="1" ht="29.85" customHeight="1">
      <c r="B123" s="126"/>
      <c r="C123" s="127"/>
      <c r="D123" s="136" t="s">
        <v>113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03">
        <f>BK123</f>
        <v>0</v>
      </c>
      <c r="O123" s="204"/>
      <c r="P123" s="204"/>
      <c r="Q123" s="204"/>
      <c r="R123" s="129"/>
      <c r="T123" s="130"/>
      <c r="U123" s="127"/>
      <c r="V123" s="127"/>
      <c r="W123" s="131">
        <f>SUM(W124:W125)</f>
        <v>5.752872</v>
      </c>
      <c r="X123" s="127"/>
      <c r="Y123" s="131">
        <f>SUM(Y124:Y125)</f>
        <v>15.473221689599999</v>
      </c>
      <c r="Z123" s="127"/>
      <c r="AA123" s="132">
        <f>SUM(AA124:AA125)</f>
        <v>0</v>
      </c>
      <c r="AR123" s="133" t="s">
        <v>78</v>
      </c>
      <c r="AT123" s="134" t="s">
        <v>70</v>
      </c>
      <c r="AU123" s="134" t="s">
        <v>78</v>
      </c>
      <c r="AY123" s="133" t="s">
        <v>136</v>
      </c>
      <c r="BK123" s="135">
        <f>SUM(BK124:BK125)</f>
        <v>0</v>
      </c>
    </row>
    <row r="124" spans="2:65" s="1" customFormat="1" ht="25.5" customHeight="1">
      <c r="B124" s="137"/>
      <c r="C124" s="138" t="s">
        <v>159</v>
      </c>
      <c r="D124" s="138" t="s">
        <v>137</v>
      </c>
      <c r="E124" s="139" t="s">
        <v>160</v>
      </c>
      <c r="F124" s="196" t="s">
        <v>161</v>
      </c>
      <c r="G124" s="196"/>
      <c r="H124" s="196"/>
      <c r="I124" s="196"/>
      <c r="J124" s="140" t="s">
        <v>140</v>
      </c>
      <c r="K124" s="141">
        <v>4.8</v>
      </c>
      <c r="L124" s="195"/>
      <c r="M124" s="195"/>
      <c r="N124" s="195">
        <f>ROUND(L124*K124,3)</f>
        <v>0</v>
      </c>
      <c r="O124" s="195"/>
      <c r="P124" s="195"/>
      <c r="Q124" s="195"/>
      <c r="R124" s="142"/>
      <c r="T124" s="143" t="s">
        <v>5</v>
      </c>
      <c r="U124" s="40" t="s">
        <v>38</v>
      </c>
      <c r="V124" s="144">
        <v>0.90824000000000005</v>
      </c>
      <c r="W124" s="144">
        <f>V124*K124</f>
        <v>4.3595519999999999</v>
      </c>
      <c r="X124" s="144">
        <v>2.0663999999999998</v>
      </c>
      <c r="Y124" s="144">
        <f>X124*K124</f>
        <v>9.9187199999999986</v>
      </c>
      <c r="Z124" s="144">
        <v>0</v>
      </c>
      <c r="AA124" s="145">
        <f>Z124*K124</f>
        <v>0</v>
      </c>
      <c r="AR124" s="18" t="s">
        <v>141</v>
      </c>
      <c r="AT124" s="18" t="s">
        <v>137</v>
      </c>
      <c r="AU124" s="18" t="s">
        <v>142</v>
      </c>
      <c r="AY124" s="18" t="s">
        <v>136</v>
      </c>
      <c r="BE124" s="146">
        <f>IF(U124="základná",N124,0)</f>
        <v>0</v>
      </c>
      <c r="BF124" s="146">
        <f>IF(U124="znížená",N124,0)</f>
        <v>0</v>
      </c>
      <c r="BG124" s="146">
        <f>IF(U124="zákl. prenesená",N124,0)</f>
        <v>0</v>
      </c>
      <c r="BH124" s="146">
        <f>IF(U124="zníž. prenesená",N124,0)</f>
        <v>0</v>
      </c>
      <c r="BI124" s="146">
        <f>IF(U124="nulová",N124,0)</f>
        <v>0</v>
      </c>
      <c r="BJ124" s="18" t="s">
        <v>142</v>
      </c>
      <c r="BK124" s="147">
        <f>ROUND(L124*K124,3)</f>
        <v>0</v>
      </c>
      <c r="BL124" s="18" t="s">
        <v>141</v>
      </c>
      <c r="BM124" s="18" t="s">
        <v>162</v>
      </c>
    </row>
    <row r="125" spans="2:65" s="1" customFormat="1" ht="25.5" customHeight="1">
      <c r="B125" s="137"/>
      <c r="C125" s="138" t="s">
        <v>151</v>
      </c>
      <c r="D125" s="138" t="s">
        <v>137</v>
      </c>
      <c r="E125" s="139" t="s">
        <v>163</v>
      </c>
      <c r="F125" s="196" t="s">
        <v>164</v>
      </c>
      <c r="G125" s="196"/>
      <c r="H125" s="196"/>
      <c r="I125" s="196"/>
      <c r="J125" s="140" t="s">
        <v>140</v>
      </c>
      <c r="K125" s="141">
        <v>2.4</v>
      </c>
      <c r="L125" s="195"/>
      <c r="M125" s="195"/>
      <c r="N125" s="195">
        <f>ROUND(L125*K125,3)</f>
        <v>0</v>
      </c>
      <c r="O125" s="195"/>
      <c r="P125" s="195"/>
      <c r="Q125" s="195"/>
      <c r="R125" s="142"/>
      <c r="T125" s="143" t="s">
        <v>5</v>
      </c>
      <c r="U125" s="40" t="s">
        <v>38</v>
      </c>
      <c r="V125" s="144">
        <v>0.58055000000000001</v>
      </c>
      <c r="W125" s="144">
        <f>V125*K125</f>
        <v>1.3933199999999999</v>
      </c>
      <c r="X125" s="144">
        <v>2.3143757040000001</v>
      </c>
      <c r="Y125" s="144">
        <f>X125*K125</f>
        <v>5.5545016896000003</v>
      </c>
      <c r="Z125" s="144">
        <v>0</v>
      </c>
      <c r="AA125" s="145">
        <f>Z125*K125</f>
        <v>0</v>
      </c>
      <c r="AR125" s="18" t="s">
        <v>141</v>
      </c>
      <c r="AT125" s="18" t="s">
        <v>137</v>
      </c>
      <c r="AU125" s="18" t="s">
        <v>142</v>
      </c>
      <c r="AY125" s="18" t="s">
        <v>136</v>
      </c>
      <c r="BE125" s="146">
        <f>IF(U125="základná",N125,0)</f>
        <v>0</v>
      </c>
      <c r="BF125" s="146">
        <f>IF(U125="znížená",N125,0)</f>
        <v>0</v>
      </c>
      <c r="BG125" s="146">
        <f>IF(U125="zákl. prenesená",N125,0)</f>
        <v>0</v>
      </c>
      <c r="BH125" s="146">
        <f>IF(U125="zníž. prenesená",N125,0)</f>
        <v>0</v>
      </c>
      <c r="BI125" s="146">
        <f>IF(U125="nulová",N125,0)</f>
        <v>0</v>
      </c>
      <c r="BJ125" s="18" t="s">
        <v>142</v>
      </c>
      <c r="BK125" s="147">
        <f>ROUND(L125*K125,3)</f>
        <v>0</v>
      </c>
      <c r="BL125" s="18" t="s">
        <v>141</v>
      </c>
      <c r="BM125" s="18" t="s">
        <v>165</v>
      </c>
    </row>
    <row r="126" spans="2:65" s="9" customFormat="1" ht="29.85" customHeight="1">
      <c r="B126" s="126"/>
      <c r="C126" s="127"/>
      <c r="D126" s="136" t="s">
        <v>114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03">
        <f>BK126</f>
        <v>0</v>
      </c>
      <c r="O126" s="204"/>
      <c r="P126" s="204"/>
      <c r="Q126" s="204"/>
      <c r="R126" s="129"/>
      <c r="T126" s="130"/>
      <c r="U126" s="127"/>
      <c r="V126" s="127"/>
      <c r="W126" s="131">
        <f>W127</f>
        <v>0</v>
      </c>
      <c r="X126" s="127"/>
      <c r="Y126" s="131">
        <f>Y127</f>
        <v>0</v>
      </c>
      <c r="Z126" s="127"/>
      <c r="AA126" s="132">
        <f>AA127</f>
        <v>0</v>
      </c>
      <c r="AR126" s="133" t="s">
        <v>78</v>
      </c>
      <c r="AT126" s="134" t="s">
        <v>70</v>
      </c>
      <c r="AU126" s="134" t="s">
        <v>78</v>
      </c>
      <c r="AY126" s="133" t="s">
        <v>136</v>
      </c>
      <c r="BK126" s="135">
        <f>BK127</f>
        <v>0</v>
      </c>
    </row>
    <row r="127" spans="2:65" s="1" customFormat="1" ht="25.5" customHeight="1">
      <c r="B127" s="137"/>
      <c r="C127" s="138" t="s">
        <v>166</v>
      </c>
      <c r="D127" s="138" t="s">
        <v>137</v>
      </c>
      <c r="E127" s="139" t="s">
        <v>167</v>
      </c>
      <c r="F127" s="196" t="s">
        <v>241</v>
      </c>
      <c r="G127" s="196"/>
      <c r="H127" s="196"/>
      <c r="I127" s="196"/>
      <c r="J127" s="140" t="s">
        <v>228</v>
      </c>
      <c r="K127" s="141">
        <v>12</v>
      </c>
      <c r="L127" s="195"/>
      <c r="M127" s="195"/>
      <c r="N127" s="195">
        <f>ROUND(L127*K127,3)</f>
        <v>0</v>
      </c>
      <c r="O127" s="195"/>
      <c r="P127" s="195"/>
      <c r="Q127" s="195"/>
      <c r="R127" s="142"/>
      <c r="T127" s="143" t="s">
        <v>5</v>
      </c>
      <c r="U127" s="40" t="s">
        <v>38</v>
      </c>
      <c r="V127" s="144">
        <v>0</v>
      </c>
      <c r="W127" s="144">
        <f>V127*K127</f>
        <v>0</v>
      </c>
      <c r="X127" s="144">
        <v>0</v>
      </c>
      <c r="Y127" s="144">
        <f>X127*K127</f>
        <v>0</v>
      </c>
      <c r="Z127" s="144">
        <v>0</v>
      </c>
      <c r="AA127" s="145">
        <f>Z127*K127</f>
        <v>0</v>
      </c>
      <c r="AR127" s="18" t="s">
        <v>141</v>
      </c>
      <c r="AT127" s="18" t="s">
        <v>137</v>
      </c>
      <c r="AU127" s="18" t="s">
        <v>142</v>
      </c>
      <c r="AY127" s="18" t="s">
        <v>136</v>
      </c>
      <c r="BE127" s="146">
        <f>IF(U127="základná",N127,0)</f>
        <v>0</v>
      </c>
      <c r="BF127" s="146">
        <f>IF(U127="znížená",N127,0)</f>
        <v>0</v>
      </c>
      <c r="BG127" s="146">
        <f>IF(U127="zákl. prenesená",N127,0)</f>
        <v>0</v>
      </c>
      <c r="BH127" s="146">
        <f>IF(U127="zníž. prenesená",N127,0)</f>
        <v>0</v>
      </c>
      <c r="BI127" s="146">
        <f>IF(U127="nulová",N127,0)</f>
        <v>0</v>
      </c>
      <c r="BJ127" s="18" t="s">
        <v>142</v>
      </c>
      <c r="BK127" s="147">
        <f>ROUND(L127*K127,3)</f>
        <v>0</v>
      </c>
      <c r="BL127" s="18" t="s">
        <v>141</v>
      </c>
      <c r="BM127" s="18" t="s">
        <v>169</v>
      </c>
    </row>
    <row r="128" spans="2:65" s="9" customFormat="1" ht="29.85" customHeight="1">
      <c r="B128" s="126"/>
      <c r="C128" s="127"/>
      <c r="D128" s="136" t="s">
        <v>115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03">
        <f>BK128</f>
        <v>0</v>
      </c>
      <c r="O128" s="204"/>
      <c r="P128" s="204"/>
      <c r="Q128" s="204"/>
      <c r="R128" s="129"/>
      <c r="T128" s="130"/>
      <c r="U128" s="127"/>
      <c r="V128" s="127"/>
      <c r="W128" s="131">
        <f>W129</f>
        <v>0.66144000000000003</v>
      </c>
      <c r="X128" s="127"/>
      <c r="Y128" s="131">
        <f>Y129</f>
        <v>5.8528799999999999</v>
      </c>
      <c r="Z128" s="127"/>
      <c r="AA128" s="132">
        <f>AA129</f>
        <v>0</v>
      </c>
      <c r="AR128" s="133" t="s">
        <v>78</v>
      </c>
      <c r="AT128" s="134" t="s">
        <v>70</v>
      </c>
      <c r="AU128" s="134" t="s">
        <v>78</v>
      </c>
      <c r="AY128" s="133" t="s">
        <v>136</v>
      </c>
      <c r="BK128" s="135">
        <f>BK129</f>
        <v>0</v>
      </c>
    </row>
    <row r="129" spans="2:65" s="1" customFormat="1" ht="38.25" customHeight="1">
      <c r="B129" s="137"/>
      <c r="C129" s="138" t="s">
        <v>155</v>
      </c>
      <c r="D129" s="138" t="s">
        <v>137</v>
      </c>
      <c r="E129" s="139" t="s">
        <v>173</v>
      </c>
      <c r="F129" s="196" t="s">
        <v>174</v>
      </c>
      <c r="G129" s="196"/>
      <c r="H129" s="196"/>
      <c r="I129" s="196"/>
      <c r="J129" s="140" t="s">
        <v>175</v>
      </c>
      <c r="K129" s="141">
        <v>12</v>
      </c>
      <c r="L129" s="195"/>
      <c r="M129" s="195"/>
      <c r="N129" s="195">
        <f>ROUND(L129*K129,3)</f>
        <v>0</v>
      </c>
      <c r="O129" s="195"/>
      <c r="P129" s="195"/>
      <c r="Q129" s="195"/>
      <c r="R129" s="142"/>
      <c r="T129" s="143" t="s">
        <v>5</v>
      </c>
      <c r="U129" s="152" t="s">
        <v>38</v>
      </c>
      <c r="V129" s="153">
        <v>5.5120000000000002E-2</v>
      </c>
      <c r="W129" s="153">
        <f>V129*K129</f>
        <v>0.66144000000000003</v>
      </c>
      <c r="X129" s="153">
        <v>0.48774000000000001</v>
      </c>
      <c r="Y129" s="153">
        <f>X129*K129</f>
        <v>5.8528799999999999</v>
      </c>
      <c r="Z129" s="153">
        <v>0</v>
      </c>
      <c r="AA129" s="154">
        <f>Z129*K129</f>
        <v>0</v>
      </c>
      <c r="AR129" s="18" t="s">
        <v>141</v>
      </c>
      <c r="AT129" s="18" t="s">
        <v>137</v>
      </c>
      <c r="AU129" s="18" t="s">
        <v>142</v>
      </c>
      <c r="AY129" s="18" t="s">
        <v>136</v>
      </c>
      <c r="BE129" s="146">
        <f>IF(U129="základná",N129,0)</f>
        <v>0</v>
      </c>
      <c r="BF129" s="146">
        <f>IF(U129="znížená",N129,0)</f>
        <v>0</v>
      </c>
      <c r="BG129" s="146">
        <f>IF(U129="zákl. prenesená",N129,0)</f>
        <v>0</v>
      </c>
      <c r="BH129" s="146">
        <f>IF(U129="zníž. prenesená",N129,0)</f>
        <v>0</v>
      </c>
      <c r="BI129" s="146">
        <f>IF(U129="nulová",N129,0)</f>
        <v>0</v>
      </c>
      <c r="BJ129" s="18" t="s">
        <v>142</v>
      </c>
      <c r="BK129" s="147">
        <f>ROUND(L129*K129,3)</f>
        <v>0</v>
      </c>
      <c r="BL129" s="18" t="s">
        <v>141</v>
      </c>
      <c r="BM129" s="18" t="s">
        <v>10</v>
      </c>
    </row>
    <row r="130" spans="2:65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9:I129"/>
    <mergeCell ref="L129:M129"/>
    <mergeCell ref="N129:Q129"/>
    <mergeCell ref="N128:Q128"/>
    <mergeCell ref="F124:I124"/>
    <mergeCell ref="L124:M124"/>
    <mergeCell ref="N124:Q124"/>
    <mergeCell ref="F125:I125"/>
    <mergeCell ref="L125:M125"/>
    <mergeCell ref="N125:Q125"/>
    <mergeCell ref="N123:Q123"/>
    <mergeCell ref="N126:Q126"/>
    <mergeCell ref="F127:I127"/>
    <mergeCell ref="L127:M127"/>
    <mergeCell ref="N127:Q127"/>
    <mergeCell ref="H1:K1"/>
    <mergeCell ref="S2:AC2"/>
    <mergeCell ref="N114:Q114"/>
    <mergeCell ref="N115:Q115"/>
    <mergeCell ref="N116:Q116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</mergeCells>
  <hyperlinks>
    <hyperlink ref="F1:G1" location="C2" display="1) Krycí list rozpočtu"/>
    <hyperlink ref="H1:K1" location="C86" display="2) Rekapitulácia rozpočtu"/>
    <hyperlink ref="L1" location="C11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>
      <pane ySplit="1" topLeftCell="A103" activePane="bottomLeft" state="frozen"/>
      <selection pane="bottomLeft" activeCell="L129" sqref="L129:M12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96</v>
      </c>
      <c r="G1" s="13"/>
      <c r="H1" s="192" t="s">
        <v>97</v>
      </c>
      <c r="I1" s="192"/>
      <c r="J1" s="192"/>
      <c r="K1" s="192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57" t="s">
        <v>8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8" t="s">
        <v>91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50000000000003" customHeight="1">
      <c r="B4" s="22"/>
      <c r="C4" s="176" t="s">
        <v>101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15</v>
      </c>
      <c r="E6" s="24"/>
      <c r="F6" s="214" t="str">
        <f>'Rekapitulácia stavby'!K6</f>
        <v>Zberný dvor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102</v>
      </c>
      <c r="E7" s="32"/>
      <c r="F7" s="190" t="s">
        <v>244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32"/>
      <c r="R7" s="33"/>
    </row>
    <row r="8" spans="1:66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16" t="str">
        <f>'Rekapitulácia stavby'!AN8</f>
        <v>14. 2. 2019</v>
      </c>
      <c r="P9" s="21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89" t="str">
        <f>IF('Rekapitulácia stavby'!AN10="","",'Rekapitulácia stavby'!AN10)</f>
        <v/>
      </c>
      <c r="P11" s="18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189" t="str">
        <f>IF('Rekapitulácia stavby'!AN11="","",'Rekapitulácia stavby'!AN11)</f>
        <v/>
      </c>
      <c r="P12" s="18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89" t="str">
        <f>IF('Rekapitulácia stavby'!AN13="","",'Rekapitulácia stavby'!AN13)</f>
        <v/>
      </c>
      <c r="P14" s="18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189" t="str">
        <f>IF('Rekapitulácia stavby'!AN14="","",'Rekapitulácia stavby'!AN14)</f>
        <v/>
      </c>
      <c r="P15" s="18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89" t="str">
        <f>IF('Rekapitulácia stavby'!AN16="","",'Rekapitulácia stavby'!AN16)</f>
        <v/>
      </c>
      <c r="P17" s="18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189" t="str">
        <f>IF('Rekapitulácia stavby'!AN17="","",'Rekapitulácia stavby'!AN17)</f>
        <v/>
      </c>
      <c r="P18" s="18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30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89" t="str">
        <f>IF('Rekapitulácia stavby'!AN19="","",'Rekapitulácia stavby'!AN19)</f>
        <v/>
      </c>
      <c r="P20" s="18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189" t="str">
        <f>IF('Rekapitulácia stavby'!AN20="","",'Rekapitulácia stavby'!AN20)</f>
        <v/>
      </c>
      <c r="P21" s="18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1" t="s">
        <v>5</v>
      </c>
      <c r="F24" s="191"/>
      <c r="G24" s="191"/>
      <c r="H24" s="191"/>
      <c r="I24" s="191"/>
      <c r="J24" s="191"/>
      <c r="K24" s="191"/>
      <c r="L24" s="19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104</v>
      </c>
      <c r="E27" s="32"/>
      <c r="F27" s="32"/>
      <c r="G27" s="32"/>
      <c r="H27" s="32"/>
      <c r="I27" s="32"/>
      <c r="J27" s="32"/>
      <c r="K27" s="32"/>
      <c r="L27" s="32"/>
      <c r="M27" s="183">
        <f>N88</f>
        <v>0</v>
      </c>
      <c r="N27" s="183"/>
      <c r="O27" s="183"/>
      <c r="P27" s="183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83">
        <f>N95</f>
        <v>0</v>
      </c>
      <c r="N28" s="183"/>
      <c r="O28" s="183"/>
      <c r="P28" s="183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34</v>
      </c>
      <c r="E30" s="32"/>
      <c r="F30" s="32"/>
      <c r="G30" s="32"/>
      <c r="H30" s="32"/>
      <c r="I30" s="32"/>
      <c r="J30" s="32"/>
      <c r="K30" s="32"/>
      <c r="L30" s="32"/>
      <c r="M30" s="224">
        <f>ROUND(M27+M28,2)</f>
        <v>0</v>
      </c>
      <c r="N30" s="213"/>
      <c r="O30" s="213"/>
      <c r="P30" s="21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35</v>
      </c>
      <c r="E32" s="38" t="s">
        <v>36</v>
      </c>
      <c r="F32" s="39">
        <v>0.2</v>
      </c>
      <c r="G32" s="104" t="s">
        <v>37</v>
      </c>
      <c r="H32" s="221">
        <f>ROUND((SUM(BE95:BE96)+SUM(BE114:BE129)), 2)</f>
        <v>0</v>
      </c>
      <c r="I32" s="213"/>
      <c r="J32" s="213"/>
      <c r="K32" s="32"/>
      <c r="L32" s="32"/>
      <c r="M32" s="221">
        <f>ROUND(ROUND((SUM(BE95:BE96)+SUM(BE114:BE129)), 2)*F32, 2)</f>
        <v>0</v>
      </c>
      <c r="N32" s="213"/>
      <c r="O32" s="213"/>
      <c r="P32" s="213"/>
      <c r="Q32" s="32"/>
      <c r="R32" s="33"/>
    </row>
    <row r="33" spans="2:18" s="1" customFormat="1" ht="14.45" customHeight="1">
      <c r="B33" s="31"/>
      <c r="C33" s="32"/>
      <c r="D33" s="32"/>
      <c r="E33" s="38" t="s">
        <v>38</v>
      </c>
      <c r="F33" s="39">
        <v>0.2</v>
      </c>
      <c r="G33" s="104" t="s">
        <v>37</v>
      </c>
      <c r="H33" s="221">
        <f>ROUND((SUM(BF95:BF96)+SUM(BF114:BF129)), 2)</f>
        <v>0</v>
      </c>
      <c r="I33" s="213"/>
      <c r="J33" s="213"/>
      <c r="K33" s="32"/>
      <c r="L33" s="32"/>
      <c r="M33" s="221">
        <f>ROUND(ROUND((SUM(BF95:BF96)+SUM(BF114:BF129)), 2)*F33, 2)</f>
        <v>0</v>
      </c>
      <c r="N33" s="213"/>
      <c r="O33" s="213"/>
      <c r="P33" s="213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39</v>
      </c>
      <c r="F34" s="39">
        <v>0.2</v>
      </c>
      <c r="G34" s="104" t="s">
        <v>37</v>
      </c>
      <c r="H34" s="221">
        <f>ROUND((SUM(BG95:BG96)+SUM(BG114:BG129)), 2)</f>
        <v>0</v>
      </c>
      <c r="I34" s="213"/>
      <c r="J34" s="213"/>
      <c r="K34" s="32"/>
      <c r="L34" s="32"/>
      <c r="M34" s="221">
        <v>0</v>
      </c>
      <c r="N34" s="213"/>
      <c r="O34" s="213"/>
      <c r="P34" s="213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40</v>
      </c>
      <c r="F35" s="39">
        <v>0.2</v>
      </c>
      <c r="G35" s="104" t="s">
        <v>37</v>
      </c>
      <c r="H35" s="221">
        <f>ROUND((SUM(BH95:BH96)+SUM(BH114:BH129)), 2)</f>
        <v>0</v>
      </c>
      <c r="I35" s="213"/>
      <c r="J35" s="213"/>
      <c r="K35" s="32"/>
      <c r="L35" s="32"/>
      <c r="M35" s="221">
        <v>0</v>
      </c>
      <c r="N35" s="213"/>
      <c r="O35" s="213"/>
      <c r="P35" s="213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41</v>
      </c>
      <c r="F36" s="39">
        <v>0</v>
      </c>
      <c r="G36" s="104" t="s">
        <v>37</v>
      </c>
      <c r="H36" s="221">
        <f>ROUND((SUM(BI95:BI96)+SUM(BI114:BI129)), 2)</f>
        <v>0</v>
      </c>
      <c r="I36" s="213"/>
      <c r="J36" s="213"/>
      <c r="K36" s="32"/>
      <c r="L36" s="32"/>
      <c r="M36" s="221">
        <v>0</v>
      </c>
      <c r="N36" s="213"/>
      <c r="O36" s="213"/>
      <c r="P36" s="21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42</v>
      </c>
      <c r="E38" s="71"/>
      <c r="F38" s="71"/>
      <c r="G38" s="106" t="s">
        <v>43</v>
      </c>
      <c r="H38" s="107" t="s">
        <v>44</v>
      </c>
      <c r="I38" s="71"/>
      <c r="J38" s="71"/>
      <c r="K38" s="71"/>
      <c r="L38" s="222">
        <f>SUM(M30:M36)</f>
        <v>0</v>
      </c>
      <c r="M38" s="222"/>
      <c r="N38" s="222"/>
      <c r="O38" s="222"/>
      <c r="P38" s="22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6" t="s">
        <v>106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14" t="str">
        <f>F6</f>
        <v>Zberný dvor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</row>
    <row r="79" spans="2:18" s="1" customFormat="1" ht="36.950000000000003" customHeight="1">
      <c r="B79" s="31"/>
      <c r="C79" s="65" t="s">
        <v>102</v>
      </c>
      <c r="D79" s="32"/>
      <c r="E79" s="32"/>
      <c r="F79" s="178" t="str">
        <f>F7</f>
        <v>05 - Stojisko 4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216" t="str">
        <f>IF(O9="","",O9)</f>
        <v>14. 2. 2019</v>
      </c>
      <c r="N81" s="216"/>
      <c r="O81" s="216"/>
      <c r="P81" s="21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189" t="str">
        <f>E18</f>
        <v xml:space="preserve"> </v>
      </c>
      <c r="N83" s="189"/>
      <c r="O83" s="189"/>
      <c r="P83" s="189"/>
      <c r="Q83" s="189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189" t="str">
        <f>E21</f>
        <v xml:space="preserve"> </v>
      </c>
      <c r="N84" s="189"/>
      <c r="O84" s="189"/>
      <c r="P84" s="189"/>
      <c r="Q84" s="18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9" t="s">
        <v>107</v>
      </c>
      <c r="D86" s="220"/>
      <c r="E86" s="220"/>
      <c r="F86" s="220"/>
      <c r="G86" s="220"/>
      <c r="H86" s="100"/>
      <c r="I86" s="100"/>
      <c r="J86" s="100"/>
      <c r="K86" s="100"/>
      <c r="L86" s="100"/>
      <c r="M86" s="100"/>
      <c r="N86" s="219" t="s">
        <v>108</v>
      </c>
      <c r="O86" s="220"/>
      <c r="P86" s="220"/>
      <c r="Q86" s="220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5">
        <f>N114</f>
        <v>0</v>
      </c>
      <c r="O88" s="211"/>
      <c r="P88" s="211"/>
      <c r="Q88" s="211"/>
      <c r="R88" s="33"/>
      <c r="AU88" s="18" t="s">
        <v>110</v>
      </c>
    </row>
    <row r="89" spans="2:47" s="6" customFormat="1" ht="24.95" customHeight="1">
      <c r="B89" s="109"/>
      <c r="C89" s="110"/>
      <c r="D89" s="111" t="s">
        <v>111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7">
        <f>N115</f>
        <v>0</v>
      </c>
      <c r="O89" s="218"/>
      <c r="P89" s="218"/>
      <c r="Q89" s="218"/>
      <c r="R89" s="112"/>
    </row>
    <row r="90" spans="2:47" s="7" customFormat="1" ht="19.899999999999999" customHeight="1">
      <c r="B90" s="113"/>
      <c r="C90" s="114"/>
      <c r="D90" s="115" t="s">
        <v>112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9">
        <f>N116</f>
        <v>0</v>
      </c>
      <c r="O90" s="210"/>
      <c r="P90" s="210"/>
      <c r="Q90" s="210"/>
      <c r="R90" s="116"/>
    </row>
    <row r="91" spans="2:47" s="7" customFormat="1" ht="19.899999999999999" customHeight="1">
      <c r="B91" s="113"/>
      <c r="C91" s="114"/>
      <c r="D91" s="115" t="s">
        <v>113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9">
        <f>N123</f>
        <v>0</v>
      </c>
      <c r="O91" s="210"/>
      <c r="P91" s="210"/>
      <c r="Q91" s="210"/>
      <c r="R91" s="116"/>
    </row>
    <row r="92" spans="2:47" s="7" customFormat="1" ht="19.899999999999999" customHeight="1">
      <c r="B92" s="113"/>
      <c r="C92" s="114"/>
      <c r="D92" s="115" t="s">
        <v>114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9">
        <f>N126</f>
        <v>0</v>
      </c>
      <c r="O92" s="210"/>
      <c r="P92" s="210"/>
      <c r="Q92" s="210"/>
      <c r="R92" s="116"/>
    </row>
    <row r="93" spans="2:47" s="7" customFormat="1" ht="19.899999999999999" customHeight="1">
      <c r="B93" s="113"/>
      <c r="C93" s="114"/>
      <c r="D93" s="115" t="s">
        <v>115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9">
        <f>N128</f>
        <v>0</v>
      </c>
      <c r="O93" s="210"/>
      <c r="P93" s="210"/>
      <c r="Q93" s="210"/>
      <c r="R93" s="116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8" t="s">
        <v>121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11">
        <v>0</v>
      </c>
      <c r="O95" s="212"/>
      <c r="P95" s="212"/>
      <c r="Q95" s="212"/>
      <c r="R95" s="33"/>
      <c r="T95" s="117"/>
      <c r="U95" s="118" t="s">
        <v>35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95</v>
      </c>
      <c r="D97" s="100"/>
      <c r="E97" s="100"/>
      <c r="F97" s="100"/>
      <c r="G97" s="100"/>
      <c r="H97" s="100"/>
      <c r="I97" s="100"/>
      <c r="J97" s="100"/>
      <c r="K97" s="100"/>
      <c r="L97" s="156">
        <f>ROUND(SUM(N88+N95),2)</f>
        <v>0</v>
      </c>
      <c r="M97" s="156"/>
      <c r="N97" s="156"/>
      <c r="O97" s="156"/>
      <c r="P97" s="156"/>
      <c r="Q97" s="156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176" t="s">
        <v>122</v>
      </c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15</v>
      </c>
      <c r="D105" s="32"/>
      <c r="E105" s="32"/>
      <c r="F105" s="214" t="str">
        <f>F6</f>
        <v>Zberný dvor</v>
      </c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32"/>
      <c r="R105" s="33"/>
    </row>
    <row r="106" spans="2:18" s="1" customFormat="1" ht="36.950000000000003" customHeight="1">
      <c r="B106" s="31"/>
      <c r="C106" s="65" t="s">
        <v>102</v>
      </c>
      <c r="D106" s="32"/>
      <c r="E106" s="32"/>
      <c r="F106" s="178" t="str">
        <f>F7</f>
        <v>05 - Stojisko 4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19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21</v>
      </c>
      <c r="L108" s="32"/>
      <c r="M108" s="216" t="str">
        <f>IF(O9="","",O9)</f>
        <v>14. 2. 2019</v>
      </c>
      <c r="N108" s="216"/>
      <c r="O108" s="216"/>
      <c r="P108" s="216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189" t="str">
        <f>E18</f>
        <v xml:space="preserve"> </v>
      </c>
      <c r="N110" s="189"/>
      <c r="O110" s="189"/>
      <c r="P110" s="189"/>
      <c r="Q110" s="189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30</v>
      </c>
      <c r="L111" s="32"/>
      <c r="M111" s="189" t="str">
        <f>E21</f>
        <v xml:space="preserve"> </v>
      </c>
      <c r="N111" s="189"/>
      <c r="O111" s="189"/>
      <c r="P111" s="189"/>
      <c r="Q111" s="189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9"/>
      <c r="C113" s="120" t="s">
        <v>123</v>
      </c>
      <c r="D113" s="121" t="s">
        <v>124</v>
      </c>
      <c r="E113" s="121" t="s">
        <v>53</v>
      </c>
      <c r="F113" s="207" t="s">
        <v>125</v>
      </c>
      <c r="G113" s="207"/>
      <c r="H113" s="207"/>
      <c r="I113" s="207"/>
      <c r="J113" s="121" t="s">
        <v>126</v>
      </c>
      <c r="K113" s="121" t="s">
        <v>127</v>
      </c>
      <c r="L113" s="207" t="s">
        <v>128</v>
      </c>
      <c r="M113" s="207"/>
      <c r="N113" s="207" t="s">
        <v>108</v>
      </c>
      <c r="O113" s="207"/>
      <c r="P113" s="207"/>
      <c r="Q113" s="208"/>
      <c r="R113" s="122"/>
      <c r="T113" s="72" t="s">
        <v>129</v>
      </c>
      <c r="U113" s="73" t="s">
        <v>35</v>
      </c>
      <c r="V113" s="73" t="s">
        <v>130</v>
      </c>
      <c r="W113" s="73" t="s">
        <v>131</v>
      </c>
      <c r="X113" s="73" t="s">
        <v>132</v>
      </c>
      <c r="Y113" s="73" t="s">
        <v>133</v>
      </c>
      <c r="Z113" s="73" t="s">
        <v>134</v>
      </c>
      <c r="AA113" s="74" t="s">
        <v>135</v>
      </c>
    </row>
    <row r="114" spans="2:65" s="1" customFormat="1" ht="29.25" customHeight="1">
      <c r="B114" s="31"/>
      <c r="C114" s="76" t="s">
        <v>104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97">
        <f>BK114</f>
        <v>0</v>
      </c>
      <c r="O114" s="198"/>
      <c r="P114" s="198"/>
      <c r="Q114" s="198"/>
      <c r="R114" s="33"/>
      <c r="T114" s="75"/>
      <c r="U114" s="47"/>
      <c r="V114" s="47"/>
      <c r="W114" s="123">
        <f>W115</f>
        <v>33.716352000000001</v>
      </c>
      <c r="X114" s="47"/>
      <c r="Y114" s="123">
        <f>Y115</f>
        <v>21.326101689599998</v>
      </c>
      <c r="Z114" s="47"/>
      <c r="AA114" s="124">
        <f>AA115</f>
        <v>0</v>
      </c>
      <c r="AT114" s="18" t="s">
        <v>70</v>
      </c>
      <c r="AU114" s="18" t="s">
        <v>110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111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199">
        <f>BK115</f>
        <v>0</v>
      </c>
      <c r="O115" s="200"/>
      <c r="P115" s="200"/>
      <c r="Q115" s="200"/>
      <c r="R115" s="129"/>
      <c r="T115" s="130"/>
      <c r="U115" s="127"/>
      <c r="V115" s="127"/>
      <c r="W115" s="131">
        <f>W116+W123+W126+W128</f>
        <v>33.716352000000001</v>
      </c>
      <c r="X115" s="127"/>
      <c r="Y115" s="131">
        <f>Y116+Y123+Y126+Y128</f>
        <v>21.326101689599998</v>
      </c>
      <c r="Z115" s="127"/>
      <c r="AA115" s="132">
        <f>AA116+AA123+AA126+AA128</f>
        <v>0</v>
      </c>
      <c r="AR115" s="133" t="s">
        <v>78</v>
      </c>
      <c r="AT115" s="134" t="s">
        <v>70</v>
      </c>
      <c r="AU115" s="134" t="s">
        <v>71</v>
      </c>
      <c r="AY115" s="133" t="s">
        <v>136</v>
      </c>
      <c r="BK115" s="135">
        <f>BK116+BK123+BK126+BK128</f>
        <v>0</v>
      </c>
    </row>
    <row r="116" spans="2:65" s="9" customFormat="1" ht="19.899999999999999" customHeight="1">
      <c r="B116" s="126"/>
      <c r="C116" s="127"/>
      <c r="D116" s="136" t="s">
        <v>112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01">
        <f>BK116</f>
        <v>0</v>
      </c>
      <c r="O116" s="202"/>
      <c r="P116" s="202"/>
      <c r="Q116" s="202"/>
      <c r="R116" s="129"/>
      <c r="T116" s="130"/>
      <c r="U116" s="127"/>
      <c r="V116" s="127"/>
      <c r="W116" s="131">
        <f>SUM(W117:W122)</f>
        <v>27.302039999999998</v>
      </c>
      <c r="X116" s="127"/>
      <c r="Y116" s="131">
        <f>SUM(Y117:Y122)</f>
        <v>0</v>
      </c>
      <c r="Z116" s="127"/>
      <c r="AA116" s="132">
        <f>SUM(AA117:AA122)</f>
        <v>0</v>
      </c>
      <c r="AR116" s="133" t="s">
        <v>78</v>
      </c>
      <c r="AT116" s="134" t="s">
        <v>70</v>
      </c>
      <c r="AU116" s="134" t="s">
        <v>78</v>
      </c>
      <c r="AY116" s="133" t="s">
        <v>136</v>
      </c>
      <c r="BK116" s="135">
        <f>SUM(BK117:BK122)</f>
        <v>0</v>
      </c>
    </row>
    <row r="117" spans="2:65" s="1" customFormat="1" ht="25.5" customHeight="1">
      <c r="B117" s="137"/>
      <c r="C117" s="138" t="s">
        <v>78</v>
      </c>
      <c r="D117" s="138" t="s">
        <v>137</v>
      </c>
      <c r="E117" s="139" t="s">
        <v>138</v>
      </c>
      <c r="F117" s="196" t="s">
        <v>139</v>
      </c>
      <c r="G117" s="196"/>
      <c r="H117" s="196"/>
      <c r="I117" s="196"/>
      <c r="J117" s="140" t="s">
        <v>140</v>
      </c>
      <c r="K117" s="141">
        <v>6</v>
      </c>
      <c r="L117" s="195"/>
      <c r="M117" s="195"/>
      <c r="N117" s="195">
        <f t="shared" ref="N117:N122" si="0">ROUND(L117*K117,3)</f>
        <v>0</v>
      </c>
      <c r="O117" s="195"/>
      <c r="P117" s="195"/>
      <c r="Q117" s="195"/>
      <c r="R117" s="142"/>
      <c r="T117" s="143" t="s">
        <v>5</v>
      </c>
      <c r="U117" s="40" t="s">
        <v>38</v>
      </c>
      <c r="V117" s="144">
        <v>0.40833999999999998</v>
      </c>
      <c r="W117" s="144">
        <f t="shared" ref="W117:W122" si="1">V117*K117</f>
        <v>2.45004</v>
      </c>
      <c r="X117" s="144">
        <v>0</v>
      </c>
      <c r="Y117" s="144">
        <f t="shared" ref="Y117:Y122" si="2">X117*K117</f>
        <v>0</v>
      </c>
      <c r="Z117" s="144">
        <v>0</v>
      </c>
      <c r="AA117" s="145">
        <f t="shared" ref="AA117:AA122" si="3">Z117*K117</f>
        <v>0</v>
      </c>
      <c r="AR117" s="18" t="s">
        <v>141</v>
      </c>
      <c r="AT117" s="18" t="s">
        <v>137</v>
      </c>
      <c r="AU117" s="18" t="s">
        <v>142</v>
      </c>
      <c r="AY117" s="18" t="s">
        <v>136</v>
      </c>
      <c r="BE117" s="146">
        <f t="shared" ref="BE117:BE122" si="4">IF(U117="základná",N117,0)</f>
        <v>0</v>
      </c>
      <c r="BF117" s="146">
        <f t="shared" ref="BF117:BF122" si="5">IF(U117="znížená",N117,0)</f>
        <v>0</v>
      </c>
      <c r="BG117" s="146">
        <f t="shared" ref="BG117:BG122" si="6">IF(U117="zákl. prenesená",N117,0)</f>
        <v>0</v>
      </c>
      <c r="BH117" s="146">
        <f t="shared" ref="BH117:BH122" si="7">IF(U117="zníž. prenesená",N117,0)</f>
        <v>0</v>
      </c>
      <c r="BI117" s="146">
        <f t="shared" ref="BI117:BI122" si="8">IF(U117="nulová",N117,0)</f>
        <v>0</v>
      </c>
      <c r="BJ117" s="18" t="s">
        <v>142</v>
      </c>
      <c r="BK117" s="147">
        <f t="shared" ref="BK117:BK122" si="9">ROUND(L117*K117,3)</f>
        <v>0</v>
      </c>
      <c r="BL117" s="18" t="s">
        <v>141</v>
      </c>
      <c r="BM117" s="18" t="s">
        <v>142</v>
      </c>
    </row>
    <row r="118" spans="2:65" s="1" customFormat="1" ht="25.5" customHeight="1">
      <c r="B118" s="137"/>
      <c r="C118" s="138" t="s">
        <v>142</v>
      </c>
      <c r="D118" s="138" t="s">
        <v>137</v>
      </c>
      <c r="E118" s="139" t="s">
        <v>143</v>
      </c>
      <c r="F118" s="196" t="s">
        <v>144</v>
      </c>
      <c r="G118" s="196"/>
      <c r="H118" s="196"/>
      <c r="I118" s="196"/>
      <c r="J118" s="140" t="s">
        <v>140</v>
      </c>
      <c r="K118" s="141">
        <v>6</v>
      </c>
      <c r="L118" s="195"/>
      <c r="M118" s="195"/>
      <c r="N118" s="195">
        <f t="shared" si="0"/>
        <v>0</v>
      </c>
      <c r="O118" s="195"/>
      <c r="P118" s="195"/>
      <c r="Q118" s="195"/>
      <c r="R118" s="142"/>
      <c r="T118" s="143" t="s">
        <v>5</v>
      </c>
      <c r="U118" s="40" t="s">
        <v>38</v>
      </c>
      <c r="V118" s="144">
        <v>2.5139999999999998</v>
      </c>
      <c r="W118" s="144">
        <f t="shared" si="1"/>
        <v>15.084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141</v>
      </c>
      <c r="AT118" s="18" t="s">
        <v>137</v>
      </c>
      <c r="AU118" s="18" t="s">
        <v>142</v>
      </c>
      <c r="AY118" s="18" t="s">
        <v>136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142</v>
      </c>
      <c r="BK118" s="147">
        <f t="shared" si="9"/>
        <v>0</v>
      </c>
      <c r="BL118" s="18" t="s">
        <v>141</v>
      </c>
      <c r="BM118" s="18" t="s">
        <v>141</v>
      </c>
    </row>
    <row r="119" spans="2:65" s="1" customFormat="1" ht="16.5" customHeight="1">
      <c r="B119" s="137"/>
      <c r="C119" s="138" t="s">
        <v>145</v>
      </c>
      <c r="D119" s="138" t="s">
        <v>137</v>
      </c>
      <c r="E119" s="139" t="s">
        <v>146</v>
      </c>
      <c r="F119" s="196" t="s">
        <v>147</v>
      </c>
      <c r="G119" s="196"/>
      <c r="H119" s="196"/>
      <c r="I119" s="196"/>
      <c r="J119" s="140" t="s">
        <v>140</v>
      </c>
      <c r="K119" s="141">
        <v>6</v>
      </c>
      <c r="L119" s="195"/>
      <c r="M119" s="195"/>
      <c r="N119" s="195">
        <f t="shared" si="0"/>
        <v>0</v>
      </c>
      <c r="O119" s="195"/>
      <c r="P119" s="195"/>
      <c r="Q119" s="195"/>
      <c r="R119" s="142"/>
      <c r="T119" s="143" t="s">
        <v>5</v>
      </c>
      <c r="U119" s="40" t="s">
        <v>38</v>
      </c>
      <c r="V119" s="144">
        <v>0.44700000000000001</v>
      </c>
      <c r="W119" s="144">
        <f t="shared" si="1"/>
        <v>2.6819999999999999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141</v>
      </c>
      <c r="AT119" s="18" t="s">
        <v>137</v>
      </c>
      <c r="AU119" s="18" t="s">
        <v>142</v>
      </c>
      <c r="AY119" s="18" t="s">
        <v>136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142</v>
      </c>
      <c r="BK119" s="147">
        <f t="shared" si="9"/>
        <v>0</v>
      </c>
      <c r="BL119" s="18" t="s">
        <v>141</v>
      </c>
      <c r="BM119" s="18" t="s">
        <v>148</v>
      </c>
    </row>
    <row r="120" spans="2:65" s="1" customFormat="1" ht="25.5" customHeight="1">
      <c r="B120" s="137"/>
      <c r="C120" s="138" t="s">
        <v>141</v>
      </c>
      <c r="D120" s="138" t="s">
        <v>137</v>
      </c>
      <c r="E120" s="139" t="s">
        <v>149</v>
      </c>
      <c r="F120" s="196" t="s">
        <v>150</v>
      </c>
      <c r="G120" s="196"/>
      <c r="H120" s="196"/>
      <c r="I120" s="196"/>
      <c r="J120" s="140" t="s">
        <v>140</v>
      </c>
      <c r="K120" s="141">
        <v>6</v>
      </c>
      <c r="L120" s="195"/>
      <c r="M120" s="195"/>
      <c r="N120" s="195">
        <f t="shared" si="0"/>
        <v>0</v>
      </c>
      <c r="O120" s="195"/>
      <c r="P120" s="195"/>
      <c r="Q120" s="195"/>
      <c r="R120" s="142"/>
      <c r="T120" s="143" t="s">
        <v>5</v>
      </c>
      <c r="U120" s="40" t="s">
        <v>38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141</v>
      </c>
      <c r="AT120" s="18" t="s">
        <v>137</v>
      </c>
      <c r="AU120" s="18" t="s">
        <v>142</v>
      </c>
      <c r="AY120" s="18" t="s">
        <v>136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142</v>
      </c>
      <c r="BK120" s="147">
        <f t="shared" si="9"/>
        <v>0</v>
      </c>
      <c r="BL120" s="18" t="s">
        <v>141</v>
      </c>
      <c r="BM120" s="18" t="s">
        <v>151</v>
      </c>
    </row>
    <row r="121" spans="2:65" s="1" customFormat="1" ht="16.5" customHeight="1">
      <c r="B121" s="137"/>
      <c r="C121" s="138" t="s">
        <v>152</v>
      </c>
      <c r="D121" s="138" t="s">
        <v>137</v>
      </c>
      <c r="E121" s="139" t="s">
        <v>153</v>
      </c>
      <c r="F121" s="196" t="s">
        <v>154</v>
      </c>
      <c r="G121" s="196"/>
      <c r="H121" s="196"/>
      <c r="I121" s="196"/>
      <c r="J121" s="140" t="s">
        <v>140</v>
      </c>
      <c r="K121" s="141">
        <v>6</v>
      </c>
      <c r="L121" s="195"/>
      <c r="M121" s="195"/>
      <c r="N121" s="195">
        <f t="shared" si="0"/>
        <v>0</v>
      </c>
      <c r="O121" s="195"/>
      <c r="P121" s="195"/>
      <c r="Q121" s="195"/>
      <c r="R121" s="142"/>
      <c r="T121" s="143" t="s">
        <v>5</v>
      </c>
      <c r="U121" s="40" t="s">
        <v>38</v>
      </c>
      <c r="V121" s="144">
        <v>8.9999999999999993E-3</v>
      </c>
      <c r="W121" s="144">
        <f t="shared" si="1"/>
        <v>5.3999999999999992E-2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141</v>
      </c>
      <c r="AT121" s="18" t="s">
        <v>137</v>
      </c>
      <c r="AU121" s="18" t="s">
        <v>142</v>
      </c>
      <c r="AY121" s="18" t="s">
        <v>136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142</v>
      </c>
      <c r="BK121" s="147">
        <f t="shared" si="9"/>
        <v>0</v>
      </c>
      <c r="BL121" s="18" t="s">
        <v>141</v>
      </c>
      <c r="BM121" s="18" t="s">
        <v>155</v>
      </c>
    </row>
    <row r="122" spans="2:65" s="1" customFormat="1" ht="25.5" customHeight="1">
      <c r="B122" s="137"/>
      <c r="C122" s="138" t="s">
        <v>148</v>
      </c>
      <c r="D122" s="138" t="s">
        <v>137</v>
      </c>
      <c r="E122" s="139" t="s">
        <v>156</v>
      </c>
      <c r="F122" s="196" t="s">
        <v>157</v>
      </c>
      <c r="G122" s="196"/>
      <c r="H122" s="196"/>
      <c r="I122" s="196"/>
      <c r="J122" s="140" t="s">
        <v>140</v>
      </c>
      <c r="K122" s="141">
        <v>6</v>
      </c>
      <c r="L122" s="195"/>
      <c r="M122" s="195"/>
      <c r="N122" s="195">
        <f t="shared" si="0"/>
        <v>0</v>
      </c>
      <c r="O122" s="195"/>
      <c r="P122" s="195"/>
      <c r="Q122" s="195"/>
      <c r="R122" s="142"/>
      <c r="T122" s="143" t="s">
        <v>5</v>
      </c>
      <c r="U122" s="40" t="s">
        <v>38</v>
      </c>
      <c r="V122" s="144">
        <v>1.1719999999999999</v>
      </c>
      <c r="W122" s="144">
        <f t="shared" si="1"/>
        <v>7.032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141</v>
      </c>
      <c r="AT122" s="18" t="s">
        <v>137</v>
      </c>
      <c r="AU122" s="18" t="s">
        <v>142</v>
      </c>
      <c r="AY122" s="18" t="s">
        <v>136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142</v>
      </c>
      <c r="BK122" s="147">
        <f t="shared" si="9"/>
        <v>0</v>
      </c>
      <c r="BL122" s="18" t="s">
        <v>141</v>
      </c>
      <c r="BM122" s="18" t="s">
        <v>158</v>
      </c>
    </row>
    <row r="123" spans="2:65" s="9" customFormat="1" ht="29.85" customHeight="1">
      <c r="B123" s="126"/>
      <c r="C123" s="127"/>
      <c r="D123" s="136" t="s">
        <v>113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03">
        <f>BK123</f>
        <v>0</v>
      </c>
      <c r="O123" s="204"/>
      <c r="P123" s="204"/>
      <c r="Q123" s="204"/>
      <c r="R123" s="129"/>
      <c r="T123" s="130"/>
      <c r="U123" s="127"/>
      <c r="V123" s="127"/>
      <c r="W123" s="131">
        <f>SUM(W124:W125)</f>
        <v>5.752872</v>
      </c>
      <c r="X123" s="127"/>
      <c r="Y123" s="131">
        <f>SUM(Y124:Y125)</f>
        <v>15.473221689599999</v>
      </c>
      <c r="Z123" s="127"/>
      <c r="AA123" s="132">
        <f>SUM(AA124:AA125)</f>
        <v>0</v>
      </c>
      <c r="AR123" s="133" t="s">
        <v>78</v>
      </c>
      <c r="AT123" s="134" t="s">
        <v>70</v>
      </c>
      <c r="AU123" s="134" t="s">
        <v>78</v>
      </c>
      <c r="AY123" s="133" t="s">
        <v>136</v>
      </c>
      <c r="BK123" s="135">
        <f>SUM(BK124:BK125)</f>
        <v>0</v>
      </c>
    </row>
    <row r="124" spans="2:65" s="1" customFormat="1" ht="25.5" customHeight="1">
      <c r="B124" s="137"/>
      <c r="C124" s="138" t="s">
        <v>159</v>
      </c>
      <c r="D124" s="138" t="s">
        <v>137</v>
      </c>
      <c r="E124" s="139" t="s">
        <v>160</v>
      </c>
      <c r="F124" s="196" t="s">
        <v>161</v>
      </c>
      <c r="G124" s="196"/>
      <c r="H124" s="196"/>
      <c r="I124" s="196"/>
      <c r="J124" s="140" t="s">
        <v>140</v>
      </c>
      <c r="K124" s="141">
        <v>4.8</v>
      </c>
      <c r="L124" s="195"/>
      <c r="M124" s="195"/>
      <c r="N124" s="195">
        <f>ROUND(L124*K124,3)</f>
        <v>0</v>
      </c>
      <c r="O124" s="195"/>
      <c r="P124" s="195"/>
      <c r="Q124" s="195"/>
      <c r="R124" s="142"/>
      <c r="T124" s="143" t="s">
        <v>5</v>
      </c>
      <c r="U124" s="40" t="s">
        <v>38</v>
      </c>
      <c r="V124" s="144">
        <v>0.90824000000000005</v>
      </c>
      <c r="W124" s="144">
        <f>V124*K124</f>
        <v>4.3595519999999999</v>
      </c>
      <c r="X124" s="144">
        <v>2.0663999999999998</v>
      </c>
      <c r="Y124" s="144">
        <f>X124*K124</f>
        <v>9.9187199999999986</v>
      </c>
      <c r="Z124" s="144">
        <v>0</v>
      </c>
      <c r="AA124" s="145">
        <f>Z124*K124</f>
        <v>0</v>
      </c>
      <c r="AR124" s="18" t="s">
        <v>141</v>
      </c>
      <c r="AT124" s="18" t="s">
        <v>137</v>
      </c>
      <c r="AU124" s="18" t="s">
        <v>142</v>
      </c>
      <c r="AY124" s="18" t="s">
        <v>136</v>
      </c>
      <c r="BE124" s="146">
        <f>IF(U124="základná",N124,0)</f>
        <v>0</v>
      </c>
      <c r="BF124" s="146">
        <f>IF(U124="znížená",N124,0)</f>
        <v>0</v>
      </c>
      <c r="BG124" s="146">
        <f>IF(U124="zákl. prenesená",N124,0)</f>
        <v>0</v>
      </c>
      <c r="BH124" s="146">
        <f>IF(U124="zníž. prenesená",N124,0)</f>
        <v>0</v>
      </c>
      <c r="BI124" s="146">
        <f>IF(U124="nulová",N124,0)</f>
        <v>0</v>
      </c>
      <c r="BJ124" s="18" t="s">
        <v>142</v>
      </c>
      <c r="BK124" s="147">
        <f>ROUND(L124*K124,3)</f>
        <v>0</v>
      </c>
      <c r="BL124" s="18" t="s">
        <v>141</v>
      </c>
      <c r="BM124" s="18" t="s">
        <v>162</v>
      </c>
    </row>
    <row r="125" spans="2:65" s="1" customFormat="1" ht="25.5" customHeight="1">
      <c r="B125" s="137"/>
      <c r="C125" s="138" t="s">
        <v>151</v>
      </c>
      <c r="D125" s="138" t="s">
        <v>137</v>
      </c>
      <c r="E125" s="139" t="s">
        <v>163</v>
      </c>
      <c r="F125" s="196" t="s">
        <v>164</v>
      </c>
      <c r="G125" s="196"/>
      <c r="H125" s="196"/>
      <c r="I125" s="196"/>
      <c r="J125" s="140" t="s">
        <v>140</v>
      </c>
      <c r="K125" s="141">
        <v>2.4</v>
      </c>
      <c r="L125" s="195"/>
      <c r="M125" s="195"/>
      <c r="N125" s="195">
        <f>ROUND(L125*K125,3)</f>
        <v>0</v>
      </c>
      <c r="O125" s="195"/>
      <c r="P125" s="195"/>
      <c r="Q125" s="195"/>
      <c r="R125" s="142"/>
      <c r="T125" s="143" t="s">
        <v>5</v>
      </c>
      <c r="U125" s="40" t="s">
        <v>38</v>
      </c>
      <c r="V125" s="144">
        <v>0.58055000000000001</v>
      </c>
      <c r="W125" s="144">
        <f>V125*K125</f>
        <v>1.3933199999999999</v>
      </c>
      <c r="X125" s="144">
        <v>2.3143757040000001</v>
      </c>
      <c r="Y125" s="144">
        <f>X125*K125</f>
        <v>5.5545016896000003</v>
      </c>
      <c r="Z125" s="144">
        <v>0</v>
      </c>
      <c r="AA125" s="145">
        <f>Z125*K125</f>
        <v>0</v>
      </c>
      <c r="AR125" s="18" t="s">
        <v>141</v>
      </c>
      <c r="AT125" s="18" t="s">
        <v>137</v>
      </c>
      <c r="AU125" s="18" t="s">
        <v>142</v>
      </c>
      <c r="AY125" s="18" t="s">
        <v>136</v>
      </c>
      <c r="BE125" s="146">
        <f>IF(U125="základná",N125,0)</f>
        <v>0</v>
      </c>
      <c r="BF125" s="146">
        <f>IF(U125="znížená",N125,0)</f>
        <v>0</v>
      </c>
      <c r="BG125" s="146">
        <f>IF(U125="zákl. prenesená",N125,0)</f>
        <v>0</v>
      </c>
      <c r="BH125" s="146">
        <f>IF(U125="zníž. prenesená",N125,0)</f>
        <v>0</v>
      </c>
      <c r="BI125" s="146">
        <f>IF(U125="nulová",N125,0)</f>
        <v>0</v>
      </c>
      <c r="BJ125" s="18" t="s">
        <v>142</v>
      </c>
      <c r="BK125" s="147">
        <f>ROUND(L125*K125,3)</f>
        <v>0</v>
      </c>
      <c r="BL125" s="18" t="s">
        <v>141</v>
      </c>
      <c r="BM125" s="18" t="s">
        <v>165</v>
      </c>
    </row>
    <row r="126" spans="2:65" s="9" customFormat="1" ht="29.85" customHeight="1">
      <c r="B126" s="126"/>
      <c r="C126" s="127"/>
      <c r="D126" s="136" t="s">
        <v>114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03">
        <f>BK126</f>
        <v>0</v>
      </c>
      <c r="O126" s="204"/>
      <c r="P126" s="204"/>
      <c r="Q126" s="204"/>
      <c r="R126" s="129"/>
      <c r="T126" s="130"/>
      <c r="U126" s="127"/>
      <c r="V126" s="127"/>
      <c r="W126" s="131">
        <f>W127</f>
        <v>0</v>
      </c>
      <c r="X126" s="127"/>
      <c r="Y126" s="131">
        <f>Y127</f>
        <v>0</v>
      </c>
      <c r="Z126" s="127"/>
      <c r="AA126" s="132">
        <f>AA127</f>
        <v>0</v>
      </c>
      <c r="AR126" s="133" t="s">
        <v>78</v>
      </c>
      <c r="AT126" s="134" t="s">
        <v>70</v>
      </c>
      <c r="AU126" s="134" t="s">
        <v>78</v>
      </c>
      <c r="AY126" s="133" t="s">
        <v>136</v>
      </c>
      <c r="BK126" s="135">
        <f>BK127</f>
        <v>0</v>
      </c>
    </row>
    <row r="127" spans="2:65" s="1" customFormat="1" ht="25.5" customHeight="1">
      <c r="B127" s="137"/>
      <c r="C127" s="138" t="s">
        <v>166</v>
      </c>
      <c r="D127" s="138" t="s">
        <v>137</v>
      </c>
      <c r="E127" s="139" t="s">
        <v>167</v>
      </c>
      <c r="F127" s="196" t="s">
        <v>241</v>
      </c>
      <c r="G127" s="196"/>
      <c r="H127" s="196"/>
      <c r="I127" s="196"/>
      <c r="J127" s="140" t="s">
        <v>228</v>
      </c>
      <c r="K127" s="141">
        <v>12</v>
      </c>
      <c r="L127" s="195"/>
      <c r="M127" s="195"/>
      <c r="N127" s="195">
        <f>ROUND(L127*K127,3)</f>
        <v>0</v>
      </c>
      <c r="O127" s="195"/>
      <c r="P127" s="195"/>
      <c r="Q127" s="195"/>
      <c r="R127" s="142"/>
      <c r="T127" s="143" t="s">
        <v>5</v>
      </c>
      <c r="U127" s="40" t="s">
        <v>38</v>
      </c>
      <c r="V127" s="144">
        <v>0</v>
      </c>
      <c r="W127" s="144">
        <f>V127*K127</f>
        <v>0</v>
      </c>
      <c r="X127" s="144">
        <v>0</v>
      </c>
      <c r="Y127" s="144">
        <f>X127*K127</f>
        <v>0</v>
      </c>
      <c r="Z127" s="144">
        <v>0</v>
      </c>
      <c r="AA127" s="145">
        <f>Z127*K127</f>
        <v>0</v>
      </c>
      <c r="AR127" s="18" t="s">
        <v>141</v>
      </c>
      <c r="AT127" s="18" t="s">
        <v>137</v>
      </c>
      <c r="AU127" s="18" t="s">
        <v>142</v>
      </c>
      <c r="AY127" s="18" t="s">
        <v>136</v>
      </c>
      <c r="BE127" s="146">
        <f>IF(U127="základná",N127,0)</f>
        <v>0</v>
      </c>
      <c r="BF127" s="146">
        <f>IF(U127="znížená",N127,0)</f>
        <v>0</v>
      </c>
      <c r="BG127" s="146">
        <f>IF(U127="zákl. prenesená",N127,0)</f>
        <v>0</v>
      </c>
      <c r="BH127" s="146">
        <f>IF(U127="zníž. prenesená",N127,0)</f>
        <v>0</v>
      </c>
      <c r="BI127" s="146">
        <f>IF(U127="nulová",N127,0)</f>
        <v>0</v>
      </c>
      <c r="BJ127" s="18" t="s">
        <v>142</v>
      </c>
      <c r="BK127" s="147">
        <f>ROUND(L127*K127,3)</f>
        <v>0</v>
      </c>
      <c r="BL127" s="18" t="s">
        <v>141</v>
      </c>
      <c r="BM127" s="18" t="s">
        <v>169</v>
      </c>
    </row>
    <row r="128" spans="2:65" s="9" customFormat="1" ht="29.85" customHeight="1">
      <c r="B128" s="126"/>
      <c r="C128" s="127"/>
      <c r="D128" s="136" t="s">
        <v>115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03">
        <f>BK128</f>
        <v>0</v>
      </c>
      <c r="O128" s="204"/>
      <c r="P128" s="204"/>
      <c r="Q128" s="204"/>
      <c r="R128" s="129"/>
      <c r="T128" s="130"/>
      <c r="U128" s="127"/>
      <c r="V128" s="127"/>
      <c r="W128" s="131">
        <f>W129</f>
        <v>0.66144000000000003</v>
      </c>
      <c r="X128" s="127"/>
      <c r="Y128" s="131">
        <f>Y129</f>
        <v>5.8528799999999999</v>
      </c>
      <c r="Z128" s="127"/>
      <c r="AA128" s="132">
        <f>AA129</f>
        <v>0</v>
      </c>
      <c r="AR128" s="133" t="s">
        <v>78</v>
      </c>
      <c r="AT128" s="134" t="s">
        <v>70</v>
      </c>
      <c r="AU128" s="134" t="s">
        <v>78</v>
      </c>
      <c r="AY128" s="133" t="s">
        <v>136</v>
      </c>
      <c r="BK128" s="135">
        <f>BK129</f>
        <v>0</v>
      </c>
    </row>
    <row r="129" spans="2:65" s="1" customFormat="1" ht="38.25" customHeight="1">
      <c r="B129" s="137"/>
      <c r="C129" s="138" t="s">
        <v>155</v>
      </c>
      <c r="D129" s="138" t="s">
        <v>137</v>
      </c>
      <c r="E129" s="139" t="s">
        <v>173</v>
      </c>
      <c r="F129" s="196" t="s">
        <v>174</v>
      </c>
      <c r="G129" s="196"/>
      <c r="H129" s="196"/>
      <c r="I129" s="196"/>
      <c r="J129" s="140" t="s">
        <v>175</v>
      </c>
      <c r="K129" s="141">
        <v>12</v>
      </c>
      <c r="L129" s="195"/>
      <c r="M129" s="195"/>
      <c r="N129" s="195">
        <f>ROUND(L129*K129,3)</f>
        <v>0</v>
      </c>
      <c r="O129" s="195"/>
      <c r="P129" s="195"/>
      <c r="Q129" s="195"/>
      <c r="R129" s="142"/>
      <c r="T129" s="143" t="s">
        <v>5</v>
      </c>
      <c r="U129" s="152" t="s">
        <v>38</v>
      </c>
      <c r="V129" s="153">
        <v>5.5120000000000002E-2</v>
      </c>
      <c r="W129" s="153">
        <f>V129*K129</f>
        <v>0.66144000000000003</v>
      </c>
      <c r="X129" s="153">
        <v>0.48774000000000001</v>
      </c>
      <c r="Y129" s="153">
        <f>X129*K129</f>
        <v>5.8528799999999999</v>
      </c>
      <c r="Z129" s="153">
        <v>0</v>
      </c>
      <c r="AA129" s="154">
        <f>Z129*K129</f>
        <v>0</v>
      </c>
      <c r="AR129" s="18" t="s">
        <v>141</v>
      </c>
      <c r="AT129" s="18" t="s">
        <v>137</v>
      </c>
      <c r="AU129" s="18" t="s">
        <v>142</v>
      </c>
      <c r="AY129" s="18" t="s">
        <v>136</v>
      </c>
      <c r="BE129" s="146">
        <f>IF(U129="základná",N129,0)</f>
        <v>0</v>
      </c>
      <c r="BF129" s="146">
        <f>IF(U129="znížená",N129,0)</f>
        <v>0</v>
      </c>
      <c r="BG129" s="146">
        <f>IF(U129="zákl. prenesená",N129,0)</f>
        <v>0</v>
      </c>
      <c r="BH129" s="146">
        <f>IF(U129="zníž. prenesená",N129,0)</f>
        <v>0</v>
      </c>
      <c r="BI129" s="146">
        <f>IF(U129="nulová",N129,0)</f>
        <v>0</v>
      </c>
      <c r="BJ129" s="18" t="s">
        <v>142</v>
      </c>
      <c r="BK129" s="147">
        <f>ROUND(L129*K129,3)</f>
        <v>0</v>
      </c>
      <c r="BL129" s="18" t="s">
        <v>141</v>
      </c>
      <c r="BM129" s="18" t="s">
        <v>10</v>
      </c>
    </row>
    <row r="130" spans="2:65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9:I129"/>
    <mergeCell ref="L129:M129"/>
    <mergeCell ref="N129:Q129"/>
    <mergeCell ref="N128:Q128"/>
    <mergeCell ref="F124:I124"/>
    <mergeCell ref="L124:M124"/>
    <mergeCell ref="N124:Q124"/>
    <mergeCell ref="F125:I125"/>
    <mergeCell ref="L125:M125"/>
    <mergeCell ref="N125:Q125"/>
    <mergeCell ref="N123:Q123"/>
    <mergeCell ref="N126:Q126"/>
    <mergeCell ref="F127:I127"/>
    <mergeCell ref="L127:M127"/>
    <mergeCell ref="N127:Q127"/>
    <mergeCell ref="H1:K1"/>
    <mergeCell ref="S2:AC2"/>
    <mergeCell ref="N114:Q114"/>
    <mergeCell ref="N115:Q115"/>
    <mergeCell ref="N116:Q116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</mergeCells>
  <hyperlinks>
    <hyperlink ref="F1:G1" location="C2" display="1) Krycí list rozpočtu"/>
    <hyperlink ref="H1:K1" location="C86" display="2) Rekapitulácia rozpočtu"/>
    <hyperlink ref="L1" location="C11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01 - Zberný dvor</vt:lpstr>
      <vt:lpstr>02 - Stojisko 1</vt:lpstr>
      <vt:lpstr>03 - Stojisko 2</vt:lpstr>
      <vt:lpstr>04 - Stojisko 3</vt:lpstr>
      <vt:lpstr>05 - Stojisko 4</vt:lpstr>
      <vt:lpstr>'01 - Zberný dvor'!Názvy_tlače</vt:lpstr>
      <vt:lpstr>'02 - Stojisko 1'!Názvy_tlače</vt:lpstr>
      <vt:lpstr>'03 - Stojisko 2'!Názvy_tlače</vt:lpstr>
      <vt:lpstr>'04 - Stojisko 3'!Názvy_tlače</vt:lpstr>
      <vt:lpstr>'05 - Stojisko 4'!Názvy_tlače</vt:lpstr>
      <vt:lpstr>'Rekapitulácia stavby'!Názvy_tlače</vt:lpstr>
      <vt:lpstr>'01 - Zberný dvor'!Oblasť_tlače</vt:lpstr>
      <vt:lpstr>'02 - Stojisko 1'!Oblasť_tlače</vt:lpstr>
      <vt:lpstr>'03 - Stojisko 2'!Oblasť_tlače</vt:lpstr>
      <vt:lpstr>'04 - Stojisko 3'!Oblasť_tlače</vt:lpstr>
      <vt:lpstr>'05 - Stojisko 4'!Oblasť_tlače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 Baláž</dc:creator>
  <cp:lastModifiedBy>Radovan Gazi</cp:lastModifiedBy>
  <cp:lastPrinted>2019-02-14T10:05:34Z</cp:lastPrinted>
  <dcterms:created xsi:type="dcterms:W3CDTF">2019-02-14T08:41:03Z</dcterms:created>
  <dcterms:modified xsi:type="dcterms:W3CDTF">2019-02-14T10:13:07Z</dcterms:modified>
</cp:coreProperties>
</file>